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D1F85F6-CC82-4E90-82DF-9D68437ABF3B}" xr6:coauthVersionLast="47" xr6:coauthVersionMax="47" xr10:uidLastSave="{00000000-0000-0000-0000-000000000000}"/>
  <bookViews>
    <workbookView xWindow="-110" yWindow="-110" windowWidth="19420" windowHeight="11500" tabRatio="561" xr2:uid="{CD669456-4873-164A-B5EB-217E6A273969}"/>
  </bookViews>
  <sheets>
    <sheet name="Studio" sheetId="8" r:id="rId1"/>
    <sheet name=" 1PN - VN" sheetId="1" r:id="rId2"/>
    <sheet name="1PN Pool - VN" sheetId="9" r:id="rId3"/>
    <sheet name="2PN - VN" sheetId="4" r:id="rId4"/>
    <sheet name="2PN Pool - VN" sheetId="10" r:id="rId5"/>
    <sheet name="Penthouse - VN" sheetId="6" r:id="rId6"/>
    <sheet name="Villa 2PN" sheetId="12" r:id="rId7"/>
    <sheet name="Villa 3PN" sheetId="13" r:id="rId8"/>
    <sheet name="1BR - EN" sheetId="2" state="hidden" r:id="rId9"/>
    <sheet name="2BR - EN" sheetId="5" state="hidden" r:id="rId10"/>
    <sheet name="Penthouse - EN " sheetId="7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3" l="1"/>
  <c r="L8" i="13"/>
  <c r="K8" i="13"/>
  <c r="J8" i="13"/>
  <c r="I8" i="13"/>
  <c r="H8" i="13"/>
  <c r="G8" i="13"/>
  <c r="F8" i="13"/>
  <c r="E8" i="13"/>
  <c r="M8" i="12"/>
  <c r="L8" i="12"/>
  <c r="K8" i="12"/>
  <c r="J8" i="12"/>
  <c r="I8" i="12"/>
  <c r="H8" i="12"/>
  <c r="G8" i="12"/>
  <c r="F8" i="12"/>
  <c r="E8" i="12"/>
  <c r="M8" i="6"/>
  <c r="L8" i="6"/>
  <c r="K8" i="6"/>
  <c r="J8" i="6"/>
  <c r="I8" i="6"/>
  <c r="H8" i="6"/>
  <c r="G8" i="6"/>
  <c r="F8" i="6"/>
  <c r="E8" i="6"/>
  <c r="D8" i="10"/>
  <c r="K8" i="10" s="1"/>
  <c r="M8" i="10"/>
  <c r="D8" i="4"/>
  <c r="J8" i="4"/>
  <c r="L8" i="4"/>
  <c r="M8" i="8"/>
  <c r="L8" i="8"/>
  <c r="K8" i="8"/>
  <c r="J8" i="8"/>
  <c r="I8" i="8"/>
  <c r="H8" i="8"/>
  <c r="G8" i="8"/>
  <c r="F8" i="8"/>
  <c r="E8" i="8"/>
  <c r="M8" i="1"/>
  <c r="L8" i="1"/>
  <c r="K8" i="1"/>
  <c r="J8" i="1"/>
  <c r="I8" i="1"/>
  <c r="H8" i="1"/>
  <c r="G8" i="1"/>
  <c r="F8" i="1"/>
  <c r="E8" i="1"/>
  <c r="M8" i="9"/>
  <c r="L8" i="9"/>
  <c r="K8" i="9"/>
  <c r="J8" i="9"/>
  <c r="I8" i="9"/>
  <c r="H8" i="9"/>
  <c r="G8" i="9"/>
  <c r="F8" i="9"/>
  <c r="E8" i="9"/>
  <c r="D8" i="9"/>
  <c r="D8" i="1"/>
  <c r="D8" i="12"/>
  <c r="E11" i="13"/>
  <c r="E8" i="10" l="1"/>
  <c r="L8" i="10"/>
  <c r="G8" i="10"/>
  <c r="I8" i="10"/>
  <c r="F8" i="10"/>
  <c r="H8" i="10"/>
  <c r="J8" i="10"/>
  <c r="F8" i="4"/>
  <c r="H8" i="4"/>
  <c r="I8" i="4"/>
  <c r="K8" i="4"/>
  <c r="M8" i="4"/>
  <c r="G8" i="4"/>
  <c r="E8" i="4"/>
  <c r="D8" i="6"/>
  <c r="D8" i="13"/>
  <c r="N13" i="13"/>
  <c r="F11" i="13"/>
  <c r="G11" i="13" s="1"/>
  <c r="H11" i="13" s="1"/>
  <c r="I11" i="13" s="1"/>
  <c r="J11" i="13" s="1"/>
  <c r="K11" i="13" s="1"/>
  <c r="M10" i="13"/>
  <c r="L10" i="13"/>
  <c r="K10" i="13"/>
  <c r="J10" i="13"/>
  <c r="I10" i="13"/>
  <c r="H10" i="13"/>
  <c r="G10" i="13"/>
  <c r="F10" i="13"/>
  <c r="E10" i="13"/>
  <c r="D10" i="13"/>
  <c r="D12" i="13" s="1"/>
  <c r="D13" i="13" s="1"/>
  <c r="N13" i="12"/>
  <c r="E11" i="12"/>
  <c r="F11" i="12" s="1"/>
  <c r="G11" i="12" s="1"/>
  <c r="H11" i="12" s="1"/>
  <c r="I11" i="12" s="1"/>
  <c r="J11" i="12" s="1"/>
  <c r="K11" i="12" s="1"/>
  <c r="M10" i="12"/>
  <c r="L10" i="12"/>
  <c r="K10" i="12"/>
  <c r="J10" i="12"/>
  <c r="I10" i="12"/>
  <c r="H10" i="12"/>
  <c r="G10" i="12"/>
  <c r="F10" i="12"/>
  <c r="E10" i="12"/>
  <c r="D10" i="12"/>
  <c r="D8" i="8"/>
  <c r="D14" i="13" l="1"/>
  <c r="E14" i="12"/>
  <c r="E12" i="12"/>
  <c r="E13" i="12" s="1"/>
  <c r="D12" i="12"/>
  <c r="D13" i="12" s="1"/>
  <c r="D14" i="12"/>
  <c r="E11" i="6"/>
  <c r="F11" i="6" s="1"/>
  <c r="G11" i="6" s="1"/>
  <c r="H11" i="6" s="1"/>
  <c r="I11" i="6" s="1"/>
  <c r="J11" i="6" s="1"/>
  <c r="K11" i="6" s="1"/>
  <c r="E11" i="10"/>
  <c r="F11" i="10" s="1"/>
  <c r="G11" i="10" s="1"/>
  <c r="H11" i="10" s="1"/>
  <c r="I11" i="10" s="1"/>
  <c r="J11" i="10" s="1"/>
  <c r="K11" i="10" s="1"/>
  <c r="E11" i="4"/>
  <c r="F11" i="4" s="1"/>
  <c r="G11" i="4" s="1"/>
  <c r="H11" i="4" s="1"/>
  <c r="I11" i="4" s="1"/>
  <c r="J11" i="4" s="1"/>
  <c r="K11" i="4" s="1"/>
  <c r="E11" i="9"/>
  <c r="F11" i="9" s="1"/>
  <c r="G11" i="9" s="1"/>
  <c r="H11" i="9" s="1"/>
  <c r="I11" i="9" s="1"/>
  <c r="J11" i="9" s="1"/>
  <c r="K11" i="9" s="1"/>
  <c r="E11" i="1"/>
  <c r="F11" i="1" s="1"/>
  <c r="G11" i="1" s="1"/>
  <c r="H11" i="1" s="1"/>
  <c r="I11" i="1" s="1"/>
  <c r="J11" i="1" s="1"/>
  <c r="K11" i="1" s="1"/>
  <c r="E11" i="8"/>
  <c r="F11" i="8" s="1"/>
  <c r="G11" i="8" s="1"/>
  <c r="H11" i="8" s="1"/>
  <c r="I11" i="8" s="1"/>
  <c r="J11" i="8" s="1"/>
  <c r="K11" i="8" s="1"/>
  <c r="E14" i="13" l="1"/>
  <c r="E12" i="13"/>
  <c r="E13" i="13" s="1"/>
  <c r="D15" i="13"/>
  <c r="D15" i="12"/>
  <c r="D16" i="12" s="1"/>
  <c r="E15" i="12"/>
  <c r="E16" i="12" s="1"/>
  <c r="F12" i="12"/>
  <c r="F13" i="12" s="1"/>
  <c r="F14" i="12"/>
  <c r="D14" i="10"/>
  <c r="N13" i="10"/>
  <c r="M10" i="10"/>
  <c r="L10" i="10"/>
  <c r="K10" i="10"/>
  <c r="J10" i="10"/>
  <c r="I10" i="10"/>
  <c r="H10" i="10"/>
  <c r="G10" i="10"/>
  <c r="F10" i="10"/>
  <c r="E10" i="10"/>
  <c r="D10" i="10"/>
  <c r="D12" i="10" s="1"/>
  <c r="D13" i="10" s="1"/>
  <c r="E15" i="13" l="1"/>
  <c r="E16" i="13" s="1"/>
  <c r="D16" i="13"/>
  <c r="F14" i="13"/>
  <c r="F12" i="13"/>
  <c r="F13" i="13" s="1"/>
  <c r="F15" i="13" s="1"/>
  <c r="F16" i="13" s="1"/>
  <c r="F15" i="12"/>
  <c r="F16" i="12" s="1"/>
  <c r="G14" i="12"/>
  <c r="G12" i="12"/>
  <c r="F12" i="10"/>
  <c r="F13" i="10" s="1"/>
  <c r="E14" i="10"/>
  <c r="E12" i="10"/>
  <c r="E13" i="10" s="1"/>
  <c r="D15" i="10"/>
  <c r="D14" i="9"/>
  <c r="N13" i="9"/>
  <c r="D12" i="9"/>
  <c r="D13" i="9" s="1"/>
  <c r="M10" i="9"/>
  <c r="L10" i="9"/>
  <c r="K10" i="9"/>
  <c r="J10" i="9"/>
  <c r="I10" i="9"/>
  <c r="H10" i="9"/>
  <c r="G10" i="9"/>
  <c r="F10" i="9"/>
  <c r="E10" i="9"/>
  <c r="D10" i="9"/>
  <c r="G14" i="13" l="1"/>
  <c r="G12" i="13"/>
  <c r="G13" i="13" s="1"/>
  <c r="G13" i="12"/>
  <c r="G15" i="12" s="1"/>
  <c r="G16" i="12" s="1"/>
  <c r="H14" i="12"/>
  <c r="H12" i="12"/>
  <c r="H13" i="12" s="1"/>
  <c r="E12" i="9"/>
  <c r="E13" i="9" s="1"/>
  <c r="E15" i="10"/>
  <c r="E16" i="10" s="1"/>
  <c r="D16" i="10"/>
  <c r="F14" i="10"/>
  <c r="F15" i="10" s="1"/>
  <c r="F12" i="9"/>
  <c r="F13" i="9" s="1"/>
  <c r="E14" i="9"/>
  <c r="D15" i="9"/>
  <c r="D14" i="8"/>
  <c r="G15" i="13" l="1"/>
  <c r="G16" i="13" s="1"/>
  <c r="H14" i="13"/>
  <c r="H12" i="13"/>
  <c r="H13" i="13" s="1"/>
  <c r="H15" i="12"/>
  <c r="H16" i="12" s="1"/>
  <c r="I14" i="12"/>
  <c r="I12" i="12"/>
  <c r="I13" i="12" s="1"/>
  <c r="E15" i="9"/>
  <c r="E16" i="9" s="1"/>
  <c r="F16" i="10"/>
  <c r="G14" i="10"/>
  <c r="G12" i="10"/>
  <c r="G13" i="10" s="1"/>
  <c r="F14" i="9"/>
  <c r="D16" i="9"/>
  <c r="N13" i="6"/>
  <c r="N13" i="4"/>
  <c r="N13" i="1"/>
  <c r="N13" i="8"/>
  <c r="M10" i="8"/>
  <c r="L10" i="8"/>
  <c r="K10" i="8"/>
  <c r="J10" i="8"/>
  <c r="I10" i="8"/>
  <c r="H10" i="8"/>
  <c r="G10" i="8"/>
  <c r="F10" i="8"/>
  <c r="E10" i="8"/>
  <c r="D10" i="8"/>
  <c r="E8" i="7"/>
  <c r="F8" i="7" s="1"/>
  <c r="G8" i="7" s="1"/>
  <c r="H8" i="7" s="1"/>
  <c r="I8" i="7" s="1"/>
  <c r="J8" i="7" s="1"/>
  <c r="K8" i="7" s="1"/>
  <c r="L8" i="7" s="1"/>
  <c r="M8" i="7" s="1"/>
  <c r="E8" i="5"/>
  <c r="F8" i="5" s="1"/>
  <c r="G8" i="5" s="1"/>
  <c r="H8" i="5" s="1"/>
  <c r="I8" i="5" s="1"/>
  <c r="J8" i="5" s="1"/>
  <c r="K8" i="5" s="1"/>
  <c r="L8" i="5" s="1"/>
  <c r="M8" i="5" s="1"/>
  <c r="F8" i="2"/>
  <c r="G8" i="2"/>
  <c r="H8" i="2" s="1"/>
  <c r="I8" i="2" s="1"/>
  <c r="J8" i="2" s="1"/>
  <c r="K8" i="2" s="1"/>
  <c r="L8" i="2" s="1"/>
  <c r="M8" i="2" s="1"/>
  <c r="E8" i="2"/>
  <c r="H15" i="13" l="1"/>
  <c r="H16" i="13" s="1"/>
  <c r="I14" i="13"/>
  <c r="I12" i="13"/>
  <c r="I13" i="13" s="1"/>
  <c r="I15" i="12"/>
  <c r="I16" i="12" s="1"/>
  <c r="J14" i="12"/>
  <c r="J12" i="12"/>
  <c r="J13" i="12" s="1"/>
  <c r="G15" i="10"/>
  <c r="H14" i="10"/>
  <c r="H12" i="10"/>
  <c r="H13" i="10" s="1"/>
  <c r="F15" i="9"/>
  <c r="G14" i="9"/>
  <c r="G12" i="9"/>
  <c r="G13" i="9" s="1"/>
  <c r="D12" i="8"/>
  <c r="E12" i="8"/>
  <c r="E13" i="8" s="1"/>
  <c r="D15" i="7"/>
  <c r="G13" i="7"/>
  <c r="F13" i="7"/>
  <c r="E13" i="7"/>
  <c r="D13" i="7"/>
  <c r="M10" i="7"/>
  <c r="L10" i="7"/>
  <c r="K10" i="7"/>
  <c r="J10" i="7"/>
  <c r="I10" i="7"/>
  <c r="H10" i="7"/>
  <c r="G10" i="7"/>
  <c r="F10" i="7"/>
  <c r="E10" i="7"/>
  <c r="D10" i="7"/>
  <c r="D13" i="8" l="1"/>
  <c r="D15" i="8" s="1"/>
  <c r="D16" i="8" s="1"/>
  <c r="I15" i="13"/>
  <c r="I16" i="13" s="1"/>
  <c r="J12" i="13"/>
  <c r="J13" i="13" s="1"/>
  <c r="J14" i="13"/>
  <c r="J15" i="12"/>
  <c r="J16" i="12" s="1"/>
  <c r="K12" i="12"/>
  <c r="K13" i="12" s="1"/>
  <c r="K14" i="12"/>
  <c r="H15" i="10"/>
  <c r="H16" i="10" s="1"/>
  <c r="I14" i="10"/>
  <c r="I12" i="10"/>
  <c r="I13" i="10" s="1"/>
  <c r="G16" i="10"/>
  <c r="H14" i="9"/>
  <c r="H12" i="9"/>
  <c r="H13" i="9" s="1"/>
  <c r="G15" i="9"/>
  <c r="G16" i="9" s="1"/>
  <c r="F16" i="9"/>
  <c r="E14" i="8"/>
  <c r="F12" i="8"/>
  <c r="F13" i="8" s="1"/>
  <c r="D16" i="7"/>
  <c r="D17" i="7" s="1"/>
  <c r="E15" i="7"/>
  <c r="E16" i="7" s="1"/>
  <c r="E17" i="7" s="1"/>
  <c r="F15" i="7"/>
  <c r="F16" i="7" s="1"/>
  <c r="F17" i="7" s="1"/>
  <c r="K14" i="13" l="1"/>
  <c r="K12" i="13"/>
  <c r="K13" i="13" s="1"/>
  <c r="J15" i="13"/>
  <c r="L12" i="12"/>
  <c r="L13" i="12" s="1"/>
  <c r="L14" i="12"/>
  <c r="K15" i="12"/>
  <c r="K16" i="12" s="1"/>
  <c r="G12" i="8"/>
  <c r="G13" i="8" s="1"/>
  <c r="F14" i="8"/>
  <c r="I15" i="10"/>
  <c r="J14" i="10"/>
  <c r="J12" i="10"/>
  <c r="J13" i="10" s="1"/>
  <c r="H15" i="9"/>
  <c r="I14" i="9"/>
  <c r="I12" i="9"/>
  <c r="I13" i="9" s="1"/>
  <c r="E15" i="8"/>
  <c r="E16" i="8" s="1"/>
  <c r="F15" i="8"/>
  <c r="F16" i="8" s="1"/>
  <c r="G14" i="8"/>
  <c r="G15" i="7"/>
  <c r="K15" i="13" l="1"/>
  <c r="K16" i="13" s="1"/>
  <c r="L14" i="13"/>
  <c r="L12" i="13"/>
  <c r="L13" i="13" s="1"/>
  <c r="J16" i="13"/>
  <c r="M14" i="12"/>
  <c r="N14" i="12" s="1"/>
  <c r="M12" i="12"/>
  <c r="L15" i="12"/>
  <c r="L16" i="12" s="1"/>
  <c r="G15" i="8"/>
  <c r="G16" i="8" s="1"/>
  <c r="J15" i="10"/>
  <c r="J16" i="10" s="1"/>
  <c r="K14" i="10"/>
  <c r="K12" i="10"/>
  <c r="K13" i="10" s="1"/>
  <c r="I16" i="10"/>
  <c r="I15" i="9"/>
  <c r="I16" i="9" s="1"/>
  <c r="J14" i="9"/>
  <c r="J12" i="9"/>
  <c r="J13" i="9" s="1"/>
  <c r="H16" i="9"/>
  <c r="H14" i="8"/>
  <c r="H12" i="8"/>
  <c r="H13" i="8" s="1"/>
  <c r="H12" i="7"/>
  <c r="H13" i="7" s="1"/>
  <c r="H15" i="7"/>
  <c r="G16" i="7"/>
  <c r="L15" i="13" l="1"/>
  <c r="L16" i="13" s="1"/>
  <c r="M14" i="13"/>
  <c r="N14" i="13" s="1"/>
  <c r="M12" i="13"/>
  <c r="M13" i="13" s="1"/>
  <c r="M15" i="13" s="1"/>
  <c r="M13" i="12"/>
  <c r="M15" i="12" s="1"/>
  <c r="L14" i="10"/>
  <c r="L12" i="10"/>
  <c r="L13" i="10" s="1"/>
  <c r="K15" i="10"/>
  <c r="J15" i="9"/>
  <c r="K14" i="9"/>
  <c r="K12" i="9"/>
  <c r="K13" i="9" s="1"/>
  <c r="H15" i="8"/>
  <c r="I14" i="8"/>
  <c r="I12" i="8"/>
  <c r="I13" i="8" s="1"/>
  <c r="I12" i="7"/>
  <c r="I13" i="7" s="1"/>
  <c r="I15" i="7"/>
  <c r="G17" i="7"/>
  <c r="H16" i="7"/>
  <c r="H17" i="7" s="1"/>
  <c r="H14" i="7"/>
  <c r="M16" i="13" l="1"/>
  <c r="N15" i="13"/>
  <c r="M16" i="12"/>
  <c r="N15" i="12"/>
  <c r="K16" i="10"/>
  <c r="L15" i="10"/>
  <c r="L16" i="10" s="1"/>
  <c r="M14" i="10"/>
  <c r="N14" i="10" s="1"/>
  <c r="M12" i="10"/>
  <c r="M13" i="10" s="1"/>
  <c r="K15" i="9"/>
  <c r="K16" i="9" s="1"/>
  <c r="L12" i="9"/>
  <c r="L13" i="9" s="1"/>
  <c r="L14" i="9"/>
  <c r="J16" i="9"/>
  <c r="I15" i="8"/>
  <c r="I16" i="8" s="1"/>
  <c r="J14" i="8"/>
  <c r="J12" i="8"/>
  <c r="J13" i="8" s="1"/>
  <c r="H16" i="8"/>
  <c r="I14" i="7"/>
  <c r="I16" i="7"/>
  <c r="I17" i="7" s="1"/>
  <c r="J12" i="7"/>
  <c r="J13" i="7" s="1"/>
  <c r="J15" i="7"/>
  <c r="M15" i="10" l="1"/>
  <c r="N15" i="10" s="1"/>
  <c r="L15" i="9"/>
  <c r="M14" i="9"/>
  <c r="N14" i="9" s="1"/>
  <c r="M12" i="9"/>
  <c r="M13" i="9" s="1"/>
  <c r="J15" i="8"/>
  <c r="K14" i="8"/>
  <c r="K12" i="8"/>
  <c r="K13" i="8" s="1"/>
  <c r="K15" i="7"/>
  <c r="K12" i="7"/>
  <c r="K13" i="7" s="1"/>
  <c r="J16" i="7"/>
  <c r="J17" i="7" s="1"/>
  <c r="J14" i="7"/>
  <c r="M16" i="10" l="1"/>
  <c r="M15" i="9"/>
  <c r="M16" i="9" s="1"/>
  <c r="L16" i="9"/>
  <c r="N15" i="9"/>
  <c r="L12" i="8"/>
  <c r="L13" i="8" s="1"/>
  <c r="L14" i="8"/>
  <c r="J16" i="8"/>
  <c r="K15" i="8"/>
  <c r="K16" i="8" s="1"/>
  <c r="L12" i="7"/>
  <c r="L13" i="7" s="1"/>
  <c r="L15" i="7"/>
  <c r="K14" i="7"/>
  <c r="K16" i="7"/>
  <c r="K17" i="7" s="1"/>
  <c r="L15" i="8" l="1"/>
  <c r="L16" i="8" s="1"/>
  <c r="M14" i="8"/>
  <c r="N14" i="8" s="1"/>
  <c r="M12" i="8"/>
  <c r="M13" i="8" s="1"/>
  <c r="L16" i="7"/>
  <c r="L17" i="7" s="1"/>
  <c r="L14" i="7"/>
  <c r="M12" i="7"/>
  <c r="M13" i="7" s="1"/>
  <c r="M15" i="7"/>
  <c r="N15" i="7" s="1"/>
  <c r="M15" i="8" l="1"/>
  <c r="M16" i="8" s="1"/>
  <c r="M14" i="7"/>
  <c r="M16" i="7"/>
  <c r="N13" i="7"/>
  <c r="N15" i="8" l="1"/>
  <c r="M17" i="7"/>
  <c r="N16" i="7"/>
  <c r="M10" i="6" l="1"/>
  <c r="L10" i="6"/>
  <c r="K10" i="6"/>
  <c r="J10" i="6"/>
  <c r="I10" i="6"/>
  <c r="H10" i="6"/>
  <c r="G10" i="6"/>
  <c r="G12" i="6" s="1"/>
  <c r="G13" i="6" s="1"/>
  <c r="F10" i="6"/>
  <c r="F12" i="6" s="1"/>
  <c r="F13" i="6" s="1"/>
  <c r="E10" i="6"/>
  <c r="E12" i="6" s="1"/>
  <c r="E13" i="6" s="1"/>
  <c r="D10" i="6"/>
  <c r="D12" i="6" s="1"/>
  <c r="D13" i="6" s="1"/>
  <c r="G10" i="5"/>
  <c r="F10" i="5"/>
  <c r="E10" i="5"/>
  <c r="D10" i="5"/>
  <c r="G10" i="4"/>
  <c r="G12" i="4" s="1"/>
  <c r="G13" i="4" s="1"/>
  <c r="F10" i="4"/>
  <c r="F12" i="4" s="1"/>
  <c r="F13" i="4" s="1"/>
  <c r="E10" i="4"/>
  <c r="E12" i="4" s="1"/>
  <c r="E13" i="4" s="1"/>
  <c r="D10" i="4"/>
  <c r="D12" i="4" s="1"/>
  <c r="D13" i="4" s="1"/>
  <c r="D10" i="2"/>
  <c r="E10" i="2"/>
  <c r="F10" i="2"/>
  <c r="G10" i="2"/>
  <c r="D10" i="1"/>
  <c r="D12" i="1" s="1"/>
  <c r="D13" i="1" s="1"/>
  <c r="E10" i="1"/>
  <c r="E12" i="1" s="1"/>
  <c r="E13" i="1" s="1"/>
  <c r="F10" i="1"/>
  <c r="F12" i="1" s="1"/>
  <c r="F13" i="1" s="1"/>
  <c r="G10" i="1"/>
  <c r="G12" i="1" s="1"/>
  <c r="G13" i="1" s="1"/>
  <c r="H10" i="1"/>
  <c r="D14" i="6" l="1"/>
  <c r="E14" i="6" l="1"/>
  <c r="E15" i="6" s="1"/>
  <c r="E16" i="6" s="1"/>
  <c r="D15" i="6"/>
  <c r="D16" i="6" l="1"/>
  <c r="F14" i="6"/>
  <c r="G14" i="6" l="1"/>
  <c r="G15" i="6" s="1"/>
  <c r="G16" i="6" s="1"/>
  <c r="F15" i="6"/>
  <c r="F16" i="6" l="1"/>
  <c r="H14" i="6"/>
  <c r="H12" i="6"/>
  <c r="H13" i="6" s="1"/>
  <c r="H15" i="6" l="1"/>
  <c r="I12" i="6"/>
  <c r="I13" i="6" s="1"/>
  <c r="I14" i="6"/>
  <c r="J14" i="6" l="1"/>
  <c r="J12" i="6"/>
  <c r="J13" i="6" s="1"/>
  <c r="I15" i="6"/>
  <c r="I16" i="6" s="1"/>
  <c r="H16" i="6"/>
  <c r="J15" i="6" l="1"/>
  <c r="J16" i="6" s="1"/>
  <c r="K14" i="6"/>
  <c r="K12" i="6"/>
  <c r="K13" i="6" s="1"/>
  <c r="K15" i="6" l="1"/>
  <c r="K16" i="6" s="1"/>
  <c r="L14" i="6"/>
  <c r="L12" i="6"/>
  <c r="L13" i="6" s="1"/>
  <c r="M12" i="6" l="1"/>
  <c r="M13" i="6" s="1"/>
  <c r="M14" i="6"/>
  <c r="N14" i="6" s="1"/>
  <c r="L15" i="6"/>
  <c r="L16" i="6" s="1"/>
  <c r="M15" i="6" l="1"/>
  <c r="M16" i="6" l="1"/>
  <c r="N15" i="6"/>
  <c r="E14" i="4" l="1"/>
  <c r="D13" i="5"/>
  <c r="D15" i="5"/>
  <c r="G13" i="5"/>
  <c r="F13" i="5"/>
  <c r="E13" i="5"/>
  <c r="M10" i="5"/>
  <c r="L10" i="5"/>
  <c r="K10" i="5"/>
  <c r="J10" i="5"/>
  <c r="I10" i="5"/>
  <c r="H10" i="5"/>
  <c r="E15" i="5"/>
  <c r="D13" i="2"/>
  <c r="D14" i="4"/>
  <c r="M10" i="4"/>
  <c r="L10" i="4"/>
  <c r="K10" i="4"/>
  <c r="J10" i="4"/>
  <c r="I10" i="4"/>
  <c r="H10" i="4"/>
  <c r="D14" i="1"/>
  <c r="D16" i="5" l="1"/>
  <c r="D17" i="5" s="1"/>
  <c r="F15" i="5"/>
  <c r="F16" i="5" s="1"/>
  <c r="F17" i="5" s="1"/>
  <c r="E16" i="5"/>
  <c r="E17" i="5" s="1"/>
  <c r="E15" i="4"/>
  <c r="E16" i="4" s="1"/>
  <c r="D15" i="4"/>
  <c r="D16" i="4" s="1"/>
  <c r="G15" i="5" l="1"/>
  <c r="F14" i="4"/>
  <c r="H12" i="1" l="1"/>
  <c r="H13" i="1" s="1"/>
  <c r="H12" i="5"/>
  <c r="H13" i="5" s="1"/>
  <c r="H15" i="5"/>
  <c r="G16" i="5"/>
  <c r="F15" i="4"/>
  <c r="G14" i="4"/>
  <c r="G15" i="4" s="1"/>
  <c r="G16" i="4" s="1"/>
  <c r="H16" i="5" l="1"/>
  <c r="H17" i="5" s="1"/>
  <c r="H14" i="5"/>
  <c r="G17" i="5"/>
  <c r="I12" i="5"/>
  <c r="I13" i="5" s="1"/>
  <c r="I15" i="5"/>
  <c r="H14" i="4"/>
  <c r="H12" i="4"/>
  <c r="H13" i="4" s="1"/>
  <c r="F16" i="4"/>
  <c r="J12" i="5" l="1"/>
  <c r="J13" i="5" s="1"/>
  <c r="J15" i="5"/>
  <c r="I14" i="5"/>
  <c r="I16" i="5"/>
  <c r="H15" i="4"/>
  <c r="I12" i="4"/>
  <c r="I13" i="4" s="1"/>
  <c r="I14" i="4"/>
  <c r="K15" i="5" l="1"/>
  <c r="K12" i="5"/>
  <c r="K13" i="5" s="1"/>
  <c r="I17" i="5"/>
  <c r="J16" i="5"/>
  <c r="J17" i="5" s="1"/>
  <c r="J14" i="5"/>
  <c r="H16" i="4"/>
  <c r="I15" i="4"/>
  <c r="I16" i="4" s="1"/>
  <c r="J14" i="4"/>
  <c r="J12" i="4"/>
  <c r="J13" i="4" s="1"/>
  <c r="K16" i="5" l="1"/>
  <c r="K17" i="5" s="1"/>
  <c r="K14" i="5"/>
  <c r="L15" i="5"/>
  <c r="L12" i="5"/>
  <c r="L13" i="5" s="1"/>
  <c r="J15" i="4"/>
  <c r="K14" i="4"/>
  <c r="K12" i="4"/>
  <c r="K13" i="4" s="1"/>
  <c r="M12" i="5" l="1"/>
  <c r="M13" i="5" s="1"/>
  <c r="M15" i="5"/>
  <c r="N15" i="5" s="1"/>
  <c r="L16" i="5"/>
  <c r="L17" i="5" s="1"/>
  <c r="L14" i="5"/>
  <c r="L14" i="4"/>
  <c r="L12" i="4"/>
  <c r="L13" i="4" s="1"/>
  <c r="K15" i="4"/>
  <c r="K16" i="4" s="1"/>
  <c r="J16" i="4"/>
  <c r="M14" i="5" l="1"/>
  <c r="M16" i="5"/>
  <c r="N13" i="5"/>
  <c r="L15" i="4"/>
  <c r="L16" i="4" s="1"/>
  <c r="M12" i="4"/>
  <c r="M13" i="4" s="1"/>
  <c r="M14" i="4"/>
  <c r="N14" i="4" s="1"/>
  <c r="M17" i="5" l="1"/>
  <c r="N16" i="5"/>
  <c r="M15" i="4"/>
  <c r="M16" i="4" l="1"/>
  <c r="N15" i="4"/>
  <c r="F13" i="2" l="1"/>
  <c r="M10" i="2"/>
  <c r="M12" i="2" s="1"/>
  <c r="M13" i="2" s="1"/>
  <c r="L10" i="2"/>
  <c r="L12" i="2" s="1"/>
  <c r="L13" i="2" s="1"/>
  <c r="K10" i="2"/>
  <c r="K12" i="2" s="1"/>
  <c r="K13" i="2" s="1"/>
  <c r="J10" i="2"/>
  <c r="J12" i="2" s="1"/>
  <c r="I10" i="2"/>
  <c r="I12" i="2" s="1"/>
  <c r="I13" i="2" s="1"/>
  <c r="I15" i="2"/>
  <c r="J15" i="2"/>
  <c r="K15" i="2"/>
  <c r="L15" i="2"/>
  <c r="M15" i="2"/>
  <c r="I10" i="1"/>
  <c r="J10" i="1"/>
  <c r="K10" i="1"/>
  <c r="L10" i="1"/>
  <c r="M10" i="1"/>
  <c r="J13" i="2" l="1"/>
  <c r="J14" i="2" s="1"/>
  <c r="I14" i="2"/>
  <c r="M16" i="2"/>
  <c r="M17" i="2" s="1"/>
  <c r="I12" i="1"/>
  <c r="I13" i="1" s="1"/>
  <c r="F14" i="1"/>
  <c r="M14" i="2"/>
  <c r="K14" i="2"/>
  <c r="G13" i="2"/>
  <c r="E13" i="2"/>
  <c r="K16" i="2"/>
  <c r="K17" i="2" s="1"/>
  <c r="L14" i="2"/>
  <c r="L16" i="2"/>
  <c r="L17" i="2" s="1"/>
  <c r="I16" i="2"/>
  <c r="I17" i="2" s="1"/>
  <c r="D15" i="2"/>
  <c r="H10" i="2"/>
  <c r="H12" i="2" s="1"/>
  <c r="H13" i="2" s="1"/>
  <c r="H15" i="2"/>
  <c r="G15" i="2"/>
  <c r="F15" i="2"/>
  <c r="E15" i="2"/>
  <c r="E14" i="1"/>
  <c r="E15" i="1" s="1"/>
  <c r="E16" i="1" s="1"/>
  <c r="J16" i="2" l="1"/>
  <c r="J17" i="2" s="1"/>
  <c r="N15" i="2"/>
  <c r="H14" i="1"/>
  <c r="I14" i="1"/>
  <c r="I15" i="1" s="1"/>
  <c r="I16" i="1" s="1"/>
  <c r="G14" i="1"/>
  <c r="J12" i="1"/>
  <c r="J13" i="1" s="1"/>
  <c r="J14" i="1"/>
  <c r="N13" i="2"/>
  <c r="K14" i="1" l="1"/>
  <c r="K12" i="1"/>
  <c r="K13" i="1" s="1"/>
  <c r="H15" i="1"/>
  <c r="H16" i="1" s="1"/>
  <c r="D15" i="1"/>
  <c r="D16" i="1" s="1"/>
  <c r="H16" i="2"/>
  <c r="H17" i="2" s="1"/>
  <c r="H14" i="2"/>
  <c r="E16" i="2"/>
  <c r="E17" i="2" s="1"/>
  <c r="G16" i="2"/>
  <c r="G17" i="2" s="1"/>
  <c r="D16" i="2"/>
  <c r="F16" i="2"/>
  <c r="F17" i="2" s="1"/>
  <c r="F15" i="1"/>
  <c r="F16" i="1" s="1"/>
  <c r="G15" i="1"/>
  <c r="G16" i="1" s="1"/>
  <c r="J15" i="1" l="1"/>
  <c r="J16" i="1" s="1"/>
  <c r="L14" i="1"/>
  <c r="L12" i="1"/>
  <c r="L13" i="1" s="1"/>
  <c r="D17" i="2"/>
  <c r="N16" i="2"/>
  <c r="K15" i="1" l="1"/>
  <c r="K16" i="1" s="1"/>
  <c r="L15" i="1"/>
  <c r="M12" i="1"/>
  <c r="M13" i="1" s="1"/>
  <c r="M14" i="1"/>
  <c r="N14" i="1" s="1"/>
  <c r="L16" i="1" l="1"/>
  <c r="M15" i="1"/>
  <c r="M16" i="1" s="1"/>
  <c r="N15" i="1" l="1"/>
</calcChain>
</file>

<file path=xl/sharedStrings.xml><?xml version="1.0" encoding="utf-8"?>
<sst xmlns="http://schemas.openxmlformats.org/spreadsheetml/2006/main" count="507" uniqueCount="94">
  <si>
    <t>BẢNG TÍNH DỰ KIẾN THU NHẬP TỪ HOẠT ĐỘNG CHO THUÊ - CĂN HỘ KHÁCH SẠN</t>
  </si>
  <si>
    <t xml:space="preserve">Tỉ lệ lấp đầy </t>
  </si>
  <si>
    <t xml:space="preserve">CONDOTEL EXPECTED RENTAL RETURNS CALCULATION </t>
  </si>
  <si>
    <t>Average daily rate</t>
  </si>
  <si>
    <t>Owner nights</t>
  </si>
  <si>
    <t>Rentable nights</t>
  </si>
  <si>
    <t>Owner's Rental Return</t>
  </si>
  <si>
    <t>Cash Yield</t>
  </si>
  <si>
    <t>Owner nights value</t>
  </si>
  <si>
    <t>OVERALL YIELD %</t>
  </si>
  <si>
    <t>Rental Revenue</t>
  </si>
  <si>
    <t>IXORA HO TRAM BY FUSION - PHASE 2</t>
  </si>
  <si>
    <t>1st year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</si>
  <si>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</si>
  <si>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</si>
  <si>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</si>
  <si>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</si>
  <si>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</si>
  <si>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</si>
  <si>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</si>
  <si>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</si>
  <si>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</si>
  <si>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TOTAL</t>
  </si>
  <si>
    <t>Năm 1</t>
  </si>
  <si>
    <t>Năm 2</t>
  </si>
  <si>
    <t>Năm 3</t>
  </si>
  <si>
    <t>Năm 4</t>
  </si>
  <si>
    <t>Năm 5</t>
  </si>
  <si>
    <t>Năm 6</t>
  </si>
  <si>
    <t>Năm 7</t>
  </si>
  <si>
    <t>Năm 8</t>
  </si>
  <si>
    <t>Năm 9</t>
  </si>
  <si>
    <t>Năm 10</t>
  </si>
  <si>
    <t>(1)</t>
  </si>
  <si>
    <t>(2)</t>
  </si>
  <si>
    <t>(4)</t>
  </si>
  <si>
    <t>Dành cho Căn Hộ Khách Sạn 1PN</t>
  </si>
  <si>
    <t xml:space="preserve">Giá của Căn Hộ Khách Sạn  </t>
  </si>
  <si>
    <t>QUYỀN LỢI CHÍNH DÀNH CHO KHÁCH HÀNG:</t>
  </si>
  <si>
    <t>Nếu khách hàng không sử dụng hết 40 điểm, thì các điểm chưa sử dụng sẽ được cộng vào Số Đêm Cho Thuê.</t>
  </si>
  <si>
    <t>Dành cho Căn Hộ Khách Sạn 2PN</t>
  </si>
  <si>
    <t xml:space="preserve">For Condotel 1BR </t>
  </si>
  <si>
    <t xml:space="preserve">Cash Yield plus Owner nights value </t>
  </si>
  <si>
    <r>
      <t xml:space="preserve">Notes: </t>
    </r>
    <r>
      <rPr>
        <sz val="10"/>
        <color theme="1"/>
        <rFont val="Times New Roman"/>
        <family val="1"/>
      </rPr>
      <t>This is expected income cashflow for buyers joining rental pool program</t>
    </r>
  </si>
  <si>
    <t xml:space="preserve">Giá phòng trung bình theo ngày </t>
  </si>
  <si>
    <t>(3)</t>
  </si>
  <si>
    <t>(5)</t>
  </si>
  <si>
    <t>(6)</t>
  </si>
  <si>
    <t>(7)</t>
  </si>
  <si>
    <t>(8)</t>
  </si>
  <si>
    <t>(9)</t>
  </si>
  <si>
    <t>(10)</t>
  </si>
  <si>
    <t>=365-(2)</t>
  </si>
  <si>
    <t>=(1)*(3)*(4)</t>
  </si>
  <si>
    <t>=30%*(5)</t>
  </si>
  <si>
    <t>=(1)*(2)</t>
  </si>
  <si>
    <t>=(6)+(8)</t>
  </si>
  <si>
    <t>Đơn vị: đồng</t>
  </si>
  <si>
    <t xml:space="preserve">Số đêm miễn phí của Khách Hàng </t>
  </si>
  <si>
    <t xml:space="preserve">Số Đêm Cho Thuê </t>
  </si>
  <si>
    <t>Doanh Thu Cho Thuê</t>
  </si>
  <si>
    <t xml:space="preserve">Thu Nhập Từ Hoạt Động Cho Thuê của Khách Hàng </t>
  </si>
  <si>
    <t xml:space="preserve">Giá trị đêm nghỉ miễn phí của Khách Hàng </t>
  </si>
  <si>
    <t xml:space="preserve">=(6)/Condotel Price </t>
  </si>
  <si>
    <t>=(9)/Condotel price</t>
  </si>
  <si>
    <t>KEY BENEFITS FOR BUYERS JOINING THE RENTAL POOL</t>
  </si>
  <si>
    <r>
      <rPr>
        <sz val="10"/>
        <color theme="1"/>
        <rFont val="Times New Roman"/>
        <family val="1"/>
      </rPr>
      <t xml:space="preserve">Nhận </t>
    </r>
    <r>
      <rPr>
        <b/>
        <sz val="10"/>
        <color theme="1"/>
        <rFont val="Times New Roman"/>
        <family val="1"/>
      </rPr>
      <t>40 điểm nghỉ dưỡng miễn phí</t>
    </r>
    <r>
      <rPr>
        <sz val="10"/>
        <color theme="1"/>
        <rFont val="Times New Roman"/>
        <family val="1"/>
      </rPr>
      <t xml:space="preserve"> tại dự án và trao đổi giữa các loại căn hộ/ biệt thự khác nhau.</t>
    </r>
  </si>
  <si>
    <t>If the Participant does not use up the totality of the 40 points, the unused points will be added to the Rentable Nights</t>
  </si>
  <si>
    <r>
      <t xml:space="preserve">Receiving a </t>
    </r>
    <r>
      <rPr>
        <b/>
        <sz val="10"/>
        <color theme="1"/>
        <rFont val="Times New Roman"/>
        <family val="1"/>
      </rPr>
      <t>6%/year yield guarantee</t>
    </r>
    <r>
      <rPr>
        <sz val="10"/>
        <color theme="1"/>
        <rFont val="Times New Roman"/>
        <family val="1"/>
      </rPr>
      <t xml:space="preserve"> in the first 4 years</t>
    </r>
  </si>
  <si>
    <r>
      <t xml:space="preserve">Receiving </t>
    </r>
    <r>
      <rPr>
        <b/>
        <sz val="10"/>
        <color theme="1"/>
        <rFont val="Times New Roman"/>
        <family val="1"/>
      </rPr>
      <t>30% of the Rental Revenue</t>
    </r>
    <r>
      <rPr>
        <sz val="10"/>
        <color theme="1"/>
        <rFont val="Times New Roman"/>
        <family val="1"/>
      </rPr>
      <t xml:space="preserve"> from the 5th year onwards</t>
    </r>
  </si>
  <si>
    <r>
      <t xml:space="preserve">Being awarded </t>
    </r>
    <r>
      <rPr>
        <b/>
        <sz val="10"/>
        <color theme="1"/>
        <rFont val="Times New Roman"/>
        <family val="1"/>
      </rPr>
      <t>40 points per year</t>
    </r>
    <r>
      <rPr>
        <sz val="10"/>
        <color theme="1"/>
        <rFont val="Times New Roman"/>
        <family val="1"/>
      </rPr>
      <t xml:space="preserve"> to exchange for free nights at Ixora 2 and exchange points between other Condotel Units and Villas types  </t>
    </r>
  </si>
  <si>
    <t xml:space="preserve">Price of Condotel </t>
  </si>
  <si>
    <t>6%/year yield guarantee in the first 4 years</t>
  </si>
  <si>
    <t xml:space="preserve">For Condotel 2BR </t>
  </si>
  <si>
    <t>=(9)/Condotel Price</t>
  </si>
  <si>
    <t>Occupancy rate</t>
  </si>
  <si>
    <t>Dành cho Căn Hộ Khách Sạn Penthouse</t>
  </si>
  <si>
    <t>For Condotel Penthouse</t>
  </si>
  <si>
    <t>Dành cho Căn Hộ Khách Sạn Studio</t>
  </si>
  <si>
    <t>Maia Resort Ho Tram</t>
  </si>
  <si>
    <t>=40%*(5)</t>
  </si>
  <si>
    <t xml:space="preserve">Số Đêm Có Thể Cho Thuê </t>
  </si>
  <si>
    <t>Dành cho Căn Hộ Khách Sạn 1PN Pool</t>
  </si>
  <si>
    <t>=(6)+(7)</t>
  </si>
  <si>
    <t>=(8)/giá CHKS</t>
  </si>
  <si>
    <t>Dành cho Căn Hộ Khách Sạn 2PN - Pool</t>
  </si>
  <si>
    <r>
      <rPr>
        <sz val="10"/>
        <color theme="1"/>
        <rFont val="Times New Roman"/>
        <family val="1"/>
      </rPr>
      <t xml:space="preserve">Nhận </t>
    </r>
    <r>
      <rPr>
        <b/>
        <sz val="10"/>
        <color theme="1"/>
        <rFont val="Times New Roman"/>
        <family val="1"/>
      </rPr>
      <t>40% doanh thu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cho thuê</t>
    </r>
    <r>
      <rPr>
        <sz val="10"/>
        <color theme="1"/>
        <rFont val="Times New Roman"/>
        <family val="1"/>
      </rPr>
      <t xml:space="preserve"> </t>
    </r>
  </si>
  <si>
    <r>
      <rPr>
        <b/>
        <i/>
        <sz val="9"/>
        <color theme="1"/>
        <rFont val="Times New Roman"/>
        <family val="1"/>
      </rPr>
      <t>Ghi chú</t>
    </r>
    <r>
      <rPr>
        <i/>
        <sz val="9"/>
        <color theme="1"/>
        <rFont val="Times New Roman"/>
        <family val="1"/>
      </rPr>
      <t>: 
'- Bảng tính thu nhập thụ động dự kiến, dùng để tham khảo.
- Tỷ lệ lắp đầy phòng càng cao khách hàng càng nhận Thu nhập càng nhiều</t>
    </r>
  </si>
  <si>
    <t xml:space="preserve">Tổng Thu Nhập Tiền Mặt + Giá trị đêm nghỉ miễn phí </t>
  </si>
  <si>
    <t xml:space="preserve">TỔNG THU NHẬP% </t>
  </si>
  <si>
    <t>Dành cho Villa 3PN</t>
  </si>
  <si>
    <t>BẢNG TÍNH DỰ KIẾN THU NHẬP TỪ HOẠT ĐỘNG CHO THUÊ - VILLA</t>
  </si>
  <si>
    <t>Giá của Villa</t>
  </si>
  <si>
    <t>Dành cho Villa 2PN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</si>
</sst>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₫&quot;_-;\-* #,##0\ &quot;₫&quot;_-;_-* &quot;-&quot;\ &quot;₫&quot;_-;_-@_-"/>
    <numFmt numFmtId="41" formatCode="_-* #,##0_-;\-* #,##0_-;_-* &quot;-&quot;_-;_-@_-"/>
    <numFmt numFmtId="164" formatCode="&quot;$&quot;#,##0_);[Red]\(&quot;$&quot;#,##0\)"/>
    <numFmt numFmtId="165" formatCode="_(* #,##0.00_);_(* \(#,##0.00\);_(* &quot;-&quot;??_);_(@_)"/>
    <numFmt numFmtId="166" formatCode="_-* #.#_-;\-* #.#_-;_-* &quot;-&quot;_-;_-@_-"/>
    <numFmt numFmtId="167" formatCode="0.0%"/>
    <numFmt numFmtId="168" formatCode="_-* #,##0\ _₫_-;\-* #,##0\ _₫_-;_-* &quot;-&quot;\ _₫_-;_-@_-"/>
    <numFmt numFmtId="169" formatCode="_(* #,##0_);_(* \(#,##0\);_(* &quot;-&quot;??_);_(@_)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8"/>
      <color rgb="FF102BE4"/>
      <name val="Times New Roman"/>
      <family val="1"/>
    </font>
    <font>
      <b/>
      <i/>
      <sz val="8"/>
      <color rgb="FF102BE4"/>
      <name val="Times New Roman"/>
      <family val="1"/>
    </font>
    <font>
      <i/>
      <sz val="8"/>
      <name val="Times New Roman"/>
      <family val="1"/>
    </font>
    <font>
      <b/>
      <sz val="8"/>
      <color rgb="FF0432FF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C00000"/>
      <name val="Times New Roman"/>
      <family val="1"/>
    </font>
    <font>
      <sz val="8"/>
      <name val="Calibri"/>
      <family val="2"/>
      <scheme val="minor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8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2C677B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ck">
        <color auto="1"/>
      </bottom>
      <diagonal/>
    </border>
    <border>
      <left style="dashed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dashed">
        <color auto="1"/>
      </right>
      <top style="thin">
        <color indexed="64"/>
      </top>
      <bottom style="hair">
        <color indexed="64"/>
      </bottom>
      <diagonal/>
    </border>
    <border>
      <left style="dashed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dashed">
        <color auto="1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hair">
        <color auto="1"/>
      </right>
      <top style="hair">
        <color indexed="64"/>
      </top>
      <bottom style="thick">
        <color auto="1"/>
      </bottom>
      <diagonal/>
    </border>
    <border>
      <left style="hair">
        <color auto="1"/>
      </left>
      <right style="dashed">
        <color auto="1"/>
      </right>
      <top style="hair">
        <color indexed="64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>
      <alignment vertical="center"/>
    </xf>
    <xf numFmtId="0" fontId="5" fillId="0" borderId="0" xfId="2" applyFont="1" applyAlignment="1">
      <alignment vertical="top"/>
    </xf>
    <xf numFmtId="166" fontId="4" fillId="0" borderId="0" xfId="1" applyNumberFormat="1" applyFont="1" applyAlignment="1">
      <alignment vertical="center"/>
    </xf>
    <xf numFmtId="164" fontId="3" fillId="0" borderId="0" xfId="2" applyNumberFormat="1" applyFont="1">
      <alignment vertical="center"/>
    </xf>
    <xf numFmtId="164" fontId="3" fillId="0" borderId="0" xfId="2" applyNumberFormat="1" applyFont="1" applyAlignment="1">
      <alignment horizontal="right" vertical="center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left" vertical="center" wrapText="1"/>
    </xf>
    <xf numFmtId="42" fontId="4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right"/>
    </xf>
    <xf numFmtId="0" fontId="4" fillId="0" borderId="3" xfId="2" applyFont="1" applyBorder="1">
      <alignment vertical="center"/>
    </xf>
    <xf numFmtId="9" fontId="4" fillId="0" borderId="3" xfId="2" applyNumberFormat="1" applyFont="1" applyBorder="1">
      <alignment vertical="center"/>
    </xf>
    <xf numFmtId="167" fontId="16" fillId="0" borderId="3" xfId="3" applyNumberFormat="1" applyFont="1" applyBorder="1" applyAlignment="1">
      <alignment vertical="center"/>
    </xf>
    <xf numFmtId="167" fontId="10" fillId="0" borderId="3" xfId="3" applyNumberFormat="1" applyFont="1" applyBorder="1" applyAlignment="1">
      <alignment vertical="center"/>
    </xf>
    <xf numFmtId="0" fontId="4" fillId="0" borderId="0" xfId="2" applyFont="1" applyAlignment="1">
      <alignment vertical="center" wrapText="1"/>
    </xf>
    <xf numFmtId="167" fontId="7" fillId="0" borderId="4" xfId="3" applyNumberFormat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4" fillId="0" borderId="8" xfId="2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4" fillId="0" borderId="10" xfId="2" applyFont="1" applyBorder="1">
      <alignment vertical="center"/>
    </xf>
    <xf numFmtId="0" fontId="8" fillId="0" borderId="9" xfId="0" applyFont="1" applyBorder="1" applyAlignment="1">
      <alignment vertical="center"/>
    </xf>
    <xf numFmtId="164" fontId="3" fillId="0" borderId="10" xfId="2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167" fontId="7" fillId="0" borderId="12" xfId="3" applyNumberFormat="1" applyFont="1" applyBorder="1" applyAlignment="1">
      <alignment vertical="center"/>
    </xf>
    <xf numFmtId="0" fontId="6" fillId="2" borderId="13" xfId="2" applyFont="1" applyFill="1" applyBorder="1" applyAlignment="1">
      <alignment horizontal="center" vertical="center" wrapText="1"/>
    </xf>
    <xf numFmtId="1" fontId="6" fillId="2" borderId="13" xfId="2" applyNumberFormat="1" applyFont="1" applyFill="1" applyBorder="1">
      <alignment vertical="center"/>
    </xf>
    <xf numFmtId="164" fontId="3" fillId="0" borderId="3" xfId="2" applyNumberFormat="1" applyFont="1" applyBorder="1">
      <alignment vertical="center"/>
    </xf>
    <xf numFmtId="0" fontId="4" fillId="0" borderId="3" xfId="2" applyFont="1" applyBorder="1" applyAlignment="1">
      <alignment horizontal="center" vertical="center"/>
    </xf>
    <xf numFmtId="164" fontId="3" fillId="0" borderId="3" xfId="2" applyNumberFormat="1" applyFont="1" applyBorder="1" applyAlignment="1">
      <alignment vertical="center" wrapText="1"/>
    </xf>
    <xf numFmtId="164" fontId="16" fillId="0" borderId="3" xfId="2" applyNumberFormat="1" applyFont="1" applyBorder="1">
      <alignment vertical="center"/>
    </xf>
    <xf numFmtId="164" fontId="4" fillId="0" borderId="3" xfId="2" applyNumberFormat="1" applyFont="1" applyBorder="1" applyAlignment="1">
      <alignment vertical="center" wrapText="1"/>
    </xf>
    <xf numFmtId="167" fontId="11" fillId="0" borderId="4" xfId="3" applyNumberFormat="1" applyFont="1" applyBorder="1" applyAlignment="1">
      <alignment vertical="center"/>
    </xf>
    <xf numFmtId="0" fontId="4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164" fontId="13" fillId="0" borderId="3" xfId="2" applyNumberFormat="1" applyFont="1" applyBorder="1">
      <alignment vertical="center"/>
    </xf>
    <xf numFmtId="167" fontId="13" fillId="0" borderId="3" xfId="3" applyNumberFormat="1" applyFont="1" applyBorder="1" applyAlignment="1">
      <alignment vertical="center"/>
    </xf>
    <xf numFmtId="0" fontId="3" fillId="0" borderId="4" xfId="2" applyFont="1" applyBorder="1" applyAlignment="1">
      <alignment horizontal="left" vertical="center" wrapText="1"/>
    </xf>
    <xf numFmtId="164" fontId="13" fillId="0" borderId="3" xfId="2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left" vertical="center"/>
    </xf>
    <xf numFmtId="49" fontId="13" fillId="0" borderId="3" xfId="2" applyNumberFormat="1" applyFont="1" applyBorder="1" applyAlignment="1">
      <alignment horizontal="left" vertical="center" wrapText="1"/>
    </xf>
    <xf numFmtId="49" fontId="7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42" fontId="4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8" fontId="3" fillId="0" borderId="2" xfId="2" applyNumberFormat="1" applyFont="1" applyBorder="1" applyAlignment="1">
      <alignment horizontal="center" vertical="center"/>
    </xf>
    <xf numFmtId="9" fontId="4" fillId="0" borderId="3" xfId="2" applyNumberFormat="1" applyFont="1" applyBorder="1" applyAlignment="1">
      <alignment horizontal="center" vertical="center"/>
    </xf>
    <xf numFmtId="168" fontId="3" fillId="0" borderId="3" xfId="2" applyNumberFormat="1" applyFont="1" applyBorder="1" applyAlignment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7" fontId="7" fillId="0" borderId="4" xfId="3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168" fontId="3" fillId="0" borderId="0" xfId="2" applyNumberFormat="1" applyFont="1" applyAlignment="1">
      <alignment horizontal="center" vertical="center"/>
    </xf>
    <xf numFmtId="0" fontId="6" fillId="2" borderId="5" xfId="2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164" fontId="12" fillId="0" borderId="3" xfId="2" applyNumberFormat="1" applyFont="1" applyBorder="1" applyAlignment="1">
      <alignment horizontal="centerContinuous" vertical="center" wrapText="1"/>
    </xf>
    <xf numFmtId="168" fontId="4" fillId="0" borderId="0" xfId="2" applyNumberFormat="1" applyFont="1" applyAlignment="1">
      <alignment horizontal="center" vertical="center"/>
    </xf>
    <xf numFmtId="167" fontId="10" fillId="0" borderId="0" xfId="3" applyNumberFormat="1" applyFont="1" applyBorder="1" applyAlignment="1">
      <alignment horizontal="center" vertical="center"/>
    </xf>
    <xf numFmtId="168" fontId="12" fillId="0" borderId="0" xfId="2" applyNumberFormat="1" applyFont="1" applyAlignment="1">
      <alignment horizontal="center" vertical="center" wrapText="1"/>
    </xf>
    <xf numFmtId="167" fontId="12" fillId="0" borderId="0" xfId="4" applyNumberFormat="1" applyFont="1" applyAlignment="1">
      <alignment horizontal="center" vertical="center" wrapText="1"/>
    </xf>
    <xf numFmtId="0" fontId="4" fillId="0" borderId="3" xfId="2" applyFont="1" applyBorder="1" applyAlignment="1">
      <alignment horizontal="right" vertical="center"/>
    </xf>
    <xf numFmtId="9" fontId="4" fillId="0" borderId="3" xfId="2" applyNumberFormat="1" applyFont="1" applyBorder="1" applyAlignment="1">
      <alignment horizontal="right" vertical="center"/>
    </xf>
    <xf numFmtId="1" fontId="6" fillId="2" borderId="13" xfId="2" applyNumberFormat="1" applyFont="1" applyFill="1" applyBorder="1" applyAlignment="1">
      <alignment horizontal="right" vertical="center"/>
    </xf>
    <xf numFmtId="165" fontId="4" fillId="0" borderId="0" xfId="2" applyNumberFormat="1" applyFont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169" fontId="10" fillId="0" borderId="0" xfId="5" applyNumberFormat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/>
    </xf>
    <xf numFmtId="1" fontId="6" fillId="3" borderId="6" xfId="2" applyNumberFormat="1" applyFont="1" applyFill="1" applyBorder="1" applyAlignment="1">
      <alignment horizontal="center" vertical="center"/>
    </xf>
    <xf numFmtId="49" fontId="20" fillId="0" borderId="3" xfId="2" applyNumberFormat="1" applyFont="1" applyBorder="1" applyAlignment="1">
      <alignment horizontal="left" vertical="center" wrapText="1"/>
    </xf>
    <xf numFmtId="168" fontId="20" fillId="0" borderId="3" xfId="2" applyNumberFormat="1" applyFont="1" applyBorder="1" applyAlignment="1">
      <alignment horizontal="center" vertical="center"/>
    </xf>
    <xf numFmtId="168" fontId="20" fillId="0" borderId="3" xfId="2" applyNumberFormat="1" applyFont="1" applyBorder="1" applyAlignment="1">
      <alignment horizontal="center" vertical="center" wrapText="1"/>
    </xf>
    <xf numFmtId="168" fontId="20" fillId="0" borderId="10" xfId="2" applyNumberFormat="1" applyFont="1" applyBorder="1">
      <alignment vertical="center"/>
    </xf>
    <xf numFmtId="0" fontId="21" fillId="0" borderId="0" xfId="2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</cellXfs>
  <cellStyles count="6">
    <cellStyle name="Comma" xfId="5" builtinId="3"/>
    <cellStyle name="Comma [0]" xfId="1" builtinId="6"/>
    <cellStyle name="Normal" xfId="0" builtinId="0"/>
    <cellStyle name="Normal 2" xfId="2" xr:uid="{D29A3925-AEDF-1846-A47D-20A6AB5CD793}"/>
    <cellStyle name="Percent" xfId="4" builtinId="5"/>
    <cellStyle name="Percent 2" xfId="3" xr:uid="{CF7D6EDB-A399-0246-B90D-23AB9BF0CBBD}"/>
  </cellStyles>
  <dxfs count="0"/>
  <tableStyles count="0" defaultTableStyle="TableStyleMedium2" defaultPivotStyle="PivotStyleLight16"/>
  <colors>
    <mruColors>
      <color rgb="FF165E5C"/>
      <color rgb="FF22928F"/>
      <color rgb="FF1D7D7B"/>
      <color rgb="FF27A9A6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1C25-4431-47F4-9C4E-4295551C4D17}">
  <dimension ref="A2:N23"/>
  <sheetViews>
    <sheetView tabSelected="1" zoomScale="85" zoomScaleNormal="85" workbookViewId="0">
      <selection activeCell="G18" sqref="G18"/>
    </sheetView>
  </sheetViews>
  <sheetFormatPr defaultColWidth="10.33203125" defaultRowHeight="10.5" x14ac:dyDescent="0.35"/>
  <cols>
    <col min="1" max="1" width="2.83203125" style="3" customWidth="1"/>
    <col min="2" max="2" width="37.83203125" style="3" customWidth="1"/>
    <col min="3" max="3" width="9.83203125" style="3" customWidth="1"/>
    <col min="4" max="4" width="10.75" style="52" bestFit="1" customWidth="1"/>
    <col min="5" max="13" width="10.33203125" style="52" customWidth="1"/>
    <col min="14" max="14" width="10.75" style="3" bestFit="1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78</v>
      </c>
      <c r="C4" s="1"/>
      <c r="I4" s="53"/>
    </row>
    <row r="5" spans="1:14" ht="25" customHeight="1" x14ac:dyDescent="0.35">
      <c r="B5" s="19" t="s">
        <v>37</v>
      </c>
      <c r="C5" s="19"/>
      <c r="D5" s="62">
        <v>2500000000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80*25200</f>
        <v>2016000</v>
      </c>
      <c r="E8" s="56">
        <f>$D$8</f>
        <v>2016000</v>
      </c>
      <c r="F8" s="56">
        <f t="shared" ref="F8:M8" si="0">$D$8</f>
        <v>2016000</v>
      </c>
      <c r="G8" s="56">
        <f t="shared" si="0"/>
        <v>2016000</v>
      </c>
      <c r="H8" s="56">
        <f t="shared" si="0"/>
        <v>2016000</v>
      </c>
      <c r="I8" s="56">
        <f t="shared" si="0"/>
        <v>2016000</v>
      </c>
      <c r="J8" s="56">
        <f t="shared" si="0"/>
        <v>2016000</v>
      </c>
      <c r="K8" s="56">
        <f t="shared" si="0"/>
        <v>2016000</v>
      </c>
      <c r="L8" s="56">
        <f t="shared" si="0"/>
        <v>2016000</v>
      </c>
      <c r="M8" s="56">
        <f t="shared" si="0"/>
        <v>2016000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81</v>
      </c>
      <c r="C10" s="48" t="s">
        <v>52</v>
      </c>
      <c r="D10" s="34">
        <f t="shared" ref="D10:G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>365-H9</f>
        <v>325</v>
      </c>
      <c r="I10" s="34">
        <f t="shared" ref="I10:M10" si="2">365-I9</f>
        <v>325</v>
      </c>
      <c r="J10" s="34">
        <f t="shared" si="2"/>
        <v>325</v>
      </c>
      <c r="K10" s="34">
        <f t="shared" si="2"/>
        <v>325</v>
      </c>
      <c r="L10" s="34">
        <f t="shared" si="2"/>
        <v>325</v>
      </c>
      <c r="M10" s="34">
        <f t="shared" si="2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3">E11*1.05</f>
        <v>0.66150000000000009</v>
      </c>
      <c r="G11" s="57">
        <f t="shared" si="3"/>
        <v>0.69457500000000016</v>
      </c>
      <c r="H11" s="57">
        <f t="shared" si="3"/>
        <v>0.72930375000000025</v>
      </c>
      <c r="I11" s="57">
        <f t="shared" si="3"/>
        <v>0.7657689375000003</v>
      </c>
      <c r="J11" s="57">
        <f t="shared" si="3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4">D10*D8*D11</f>
        <v>393120000</v>
      </c>
      <c r="E12" s="58">
        <f t="shared" si="4"/>
        <v>412776000</v>
      </c>
      <c r="F12" s="58">
        <f t="shared" si="4"/>
        <v>433414800.00000006</v>
      </c>
      <c r="G12" s="58">
        <f t="shared" si="4"/>
        <v>455085540.00000012</v>
      </c>
      <c r="H12" s="58">
        <f>H10*H8*H11</f>
        <v>477839817.00000018</v>
      </c>
      <c r="I12" s="58">
        <f t="shared" ref="I12:M12" si="5">I10*I8*I11</f>
        <v>501731807.8500002</v>
      </c>
      <c r="J12" s="58">
        <f t="shared" si="5"/>
        <v>526818398.24250025</v>
      </c>
      <c r="K12" s="58">
        <f t="shared" si="5"/>
        <v>553159318.1546253</v>
      </c>
      <c r="L12" s="58">
        <f t="shared" si="5"/>
        <v>556920000</v>
      </c>
      <c r="M12" s="58">
        <f t="shared" si="5"/>
        <v>556920000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157248000</v>
      </c>
      <c r="E13" s="83">
        <f t="shared" ref="E13:M13" si="6">E12*(40%)</f>
        <v>165110400</v>
      </c>
      <c r="F13" s="83">
        <f t="shared" si="6"/>
        <v>173365920.00000003</v>
      </c>
      <c r="G13" s="83">
        <f t="shared" si="6"/>
        <v>182034216.00000006</v>
      </c>
      <c r="H13" s="83">
        <f t="shared" si="6"/>
        <v>191135926.80000007</v>
      </c>
      <c r="I13" s="83">
        <f t="shared" si="6"/>
        <v>200692723.1400001</v>
      </c>
      <c r="J13" s="83">
        <f t="shared" si="6"/>
        <v>210727359.29700011</v>
      </c>
      <c r="K13" s="83">
        <f t="shared" si="6"/>
        <v>221263727.26185012</v>
      </c>
      <c r="L13" s="83">
        <f t="shared" si="6"/>
        <v>222768000</v>
      </c>
      <c r="M13" s="83">
        <f t="shared" si="6"/>
        <v>222768000</v>
      </c>
      <c r="N13" s="83">
        <f t="shared" ref="N13" si="7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8">D8*D9</f>
        <v>80640000</v>
      </c>
      <c r="E14" s="59">
        <f t="shared" si="8"/>
        <v>80640000</v>
      </c>
      <c r="F14" s="59">
        <f t="shared" si="8"/>
        <v>80640000</v>
      </c>
      <c r="G14" s="59">
        <f t="shared" si="8"/>
        <v>80640000</v>
      </c>
      <c r="H14" s="59">
        <f t="shared" si="8"/>
        <v>80640000</v>
      </c>
      <c r="I14" s="59">
        <f t="shared" si="8"/>
        <v>80640000</v>
      </c>
      <c r="J14" s="59">
        <f t="shared" si="8"/>
        <v>80640000</v>
      </c>
      <c r="K14" s="59">
        <f t="shared" si="8"/>
        <v>80640000</v>
      </c>
      <c r="L14" s="59">
        <f t="shared" si="8"/>
        <v>80640000</v>
      </c>
      <c r="M14" s="59">
        <f t="shared" si="8"/>
        <v>80640000</v>
      </c>
      <c r="N14" s="85">
        <f>SUM(D14:M14)</f>
        <v>806400000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9">D13+D14</f>
        <v>237888000</v>
      </c>
      <c r="E15" s="84">
        <f t="shared" si="9"/>
        <v>245750400</v>
      </c>
      <c r="F15" s="84">
        <f t="shared" si="9"/>
        <v>254005920.00000003</v>
      </c>
      <c r="G15" s="84">
        <f t="shared" si="9"/>
        <v>262674216.00000006</v>
      </c>
      <c r="H15" s="84">
        <f t="shared" si="9"/>
        <v>271775926.80000007</v>
      </c>
      <c r="I15" s="84">
        <f t="shared" si="9"/>
        <v>281332723.1400001</v>
      </c>
      <c r="J15" s="84">
        <f t="shared" si="9"/>
        <v>291367359.29700011</v>
      </c>
      <c r="K15" s="84">
        <f t="shared" si="9"/>
        <v>301903727.26185012</v>
      </c>
      <c r="L15" s="84">
        <f t="shared" si="9"/>
        <v>303408000</v>
      </c>
      <c r="M15" s="84">
        <f t="shared" si="9"/>
        <v>303408000</v>
      </c>
      <c r="N15" s="85">
        <f>SUM(D15:M15)</f>
        <v>2753514272.4988508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9.5155199999999995E-2</v>
      </c>
      <c r="E16" s="60">
        <f>E15/$D$5</f>
        <v>9.8300159999999998E-2</v>
      </c>
      <c r="F16" s="60">
        <f>F15/$D$5</f>
        <v>0.10160236800000001</v>
      </c>
      <c r="G16" s="60">
        <f>G15/$D$5</f>
        <v>0.10506968640000003</v>
      </c>
      <c r="H16" s="60">
        <f>H15/$D$5</f>
        <v>0.10871037072000003</v>
      </c>
      <c r="I16" s="60">
        <f t="shared" ref="I16:M16" si="10">I15/$D$5</f>
        <v>0.11253308925600004</v>
      </c>
      <c r="J16" s="60">
        <f t="shared" si="10"/>
        <v>0.11654694371880005</v>
      </c>
      <c r="K16" s="60">
        <f t="shared" si="10"/>
        <v>0.12076149090474005</v>
      </c>
      <c r="L16" s="60">
        <f t="shared" si="10"/>
        <v>0.1213632</v>
      </c>
      <c r="M16" s="60">
        <f t="shared" si="10"/>
        <v>0.1213632</v>
      </c>
      <c r="N16" s="30"/>
    </row>
    <row r="17" spans="2:13" ht="8" customHeight="1" thickTop="1" x14ac:dyDescent="0.35"/>
    <row r="18" spans="2:13" ht="37.9" customHeight="1" x14ac:dyDescent="0.35">
      <c r="B18" s="87" t="s">
        <v>87</v>
      </c>
      <c r="C18" s="88"/>
      <c r="D18" s="69"/>
      <c r="E18" s="69"/>
      <c r="F18" s="69"/>
      <c r="G18" s="69"/>
      <c r="H18" s="69"/>
      <c r="I18" s="69"/>
      <c r="J18" s="55"/>
      <c r="K18" s="55"/>
    </row>
    <row r="19" spans="2:13" ht="9.15" customHeight="1" x14ac:dyDescent="0.35">
      <c r="B19" s="10"/>
      <c r="C19" s="9"/>
      <c r="D19" s="61"/>
      <c r="E19" s="61"/>
      <c r="F19" s="61"/>
      <c r="G19" s="55"/>
      <c r="H19" s="55"/>
      <c r="I19" s="55"/>
      <c r="J19" s="55"/>
      <c r="K19" s="55"/>
    </row>
    <row r="20" spans="2:13" ht="17.149999999999999" customHeight="1" x14ac:dyDescent="0.35">
      <c r="B20" s="10" t="s">
        <v>38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2" right="0.2" top="0.25" bottom="0.25" header="0.3" footer="0.3"/>
  <pageSetup scale="75" orientation="landscape" verticalDpi="0" r:id="rId1"/>
  <headerFooter>
    <oddFooter>&amp;L_x000D_&amp;1#&amp;"Calibri"&amp;9&amp;K000000 Classified: Restricted</oddFooter>
  </headerFooter>
  <ignoredErrors>
    <ignoredError sqref="A8:A13 A14:A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FF1A-061C-4644-8357-8C242295B375}">
  <sheetPr>
    <pageSetUpPr fitToPage="1"/>
  </sheetPr>
  <dimension ref="A2:N25"/>
  <sheetViews>
    <sheetView showGridLines="0" zoomScale="130" zoomScaleNormal="130" zoomScaleSheetLayoutView="100" workbookViewId="0">
      <selection activeCell="D8" sqref="D8"/>
    </sheetView>
  </sheetViews>
  <sheetFormatPr defaultColWidth="10.33203125" defaultRowHeight="10.5" x14ac:dyDescent="0.35"/>
  <cols>
    <col min="1" max="1" width="3" style="3" customWidth="1"/>
    <col min="2" max="2" width="23.5" style="3" customWidth="1"/>
    <col min="3" max="3" width="11.33203125" style="3" customWidth="1"/>
    <col min="4" max="8" width="10" style="3" customWidth="1"/>
    <col min="9" max="13" width="10.33203125" style="3"/>
    <col min="14" max="14" width="9.1640625" style="3" customWidth="1"/>
    <col min="15" max="246" width="10.33203125" style="3"/>
    <col min="247" max="247" width="43.1640625" style="3" customWidth="1"/>
    <col min="248" max="248" width="6.6640625" style="3" customWidth="1"/>
    <col min="249" max="249" width="9.5" style="3" customWidth="1"/>
    <col min="250" max="250" width="7" style="3" customWidth="1"/>
    <col min="251" max="251" width="8.33203125" style="3" customWidth="1"/>
    <col min="252" max="252" width="7.6640625" style="3" customWidth="1"/>
    <col min="253" max="253" width="9" style="3" customWidth="1"/>
    <col min="254" max="254" width="6.6640625" style="3" customWidth="1"/>
    <col min="255" max="255" width="8.5" style="3" customWidth="1"/>
    <col min="256" max="256" width="7.1640625" style="3" customWidth="1"/>
    <col min="257" max="257" width="8.83203125" style="3" customWidth="1"/>
    <col min="258" max="258" width="6.6640625" style="3" customWidth="1"/>
    <col min="259" max="259" width="9.1640625" style="3" customWidth="1"/>
    <col min="260" max="502" width="10.33203125" style="3"/>
    <col min="503" max="503" width="43.1640625" style="3" customWidth="1"/>
    <col min="504" max="504" width="6.6640625" style="3" customWidth="1"/>
    <col min="505" max="505" width="9.5" style="3" customWidth="1"/>
    <col min="506" max="506" width="7" style="3" customWidth="1"/>
    <col min="507" max="507" width="8.33203125" style="3" customWidth="1"/>
    <col min="508" max="508" width="7.6640625" style="3" customWidth="1"/>
    <col min="509" max="509" width="9" style="3" customWidth="1"/>
    <col min="510" max="510" width="6.6640625" style="3" customWidth="1"/>
    <col min="511" max="511" width="8.5" style="3" customWidth="1"/>
    <col min="512" max="512" width="7.1640625" style="3" customWidth="1"/>
    <col min="513" max="513" width="8.83203125" style="3" customWidth="1"/>
    <col min="514" max="514" width="6.6640625" style="3" customWidth="1"/>
    <col min="515" max="515" width="9.1640625" style="3" customWidth="1"/>
    <col min="516" max="758" width="10.33203125" style="3"/>
    <col min="759" max="759" width="43.1640625" style="3" customWidth="1"/>
    <col min="760" max="760" width="6.6640625" style="3" customWidth="1"/>
    <col min="761" max="761" width="9.5" style="3" customWidth="1"/>
    <col min="762" max="762" width="7" style="3" customWidth="1"/>
    <col min="763" max="763" width="8.33203125" style="3" customWidth="1"/>
    <col min="764" max="764" width="7.6640625" style="3" customWidth="1"/>
    <col min="765" max="765" width="9" style="3" customWidth="1"/>
    <col min="766" max="766" width="6.6640625" style="3" customWidth="1"/>
    <col min="767" max="767" width="8.5" style="3" customWidth="1"/>
    <col min="768" max="768" width="7.1640625" style="3" customWidth="1"/>
    <col min="769" max="769" width="8.83203125" style="3" customWidth="1"/>
    <col min="770" max="770" width="6.6640625" style="3" customWidth="1"/>
    <col min="771" max="771" width="9.1640625" style="3" customWidth="1"/>
    <col min="772" max="1014" width="10.33203125" style="3"/>
    <col min="1015" max="1015" width="43.1640625" style="3" customWidth="1"/>
    <col min="1016" max="1016" width="6.6640625" style="3" customWidth="1"/>
    <col min="1017" max="1017" width="9.5" style="3" customWidth="1"/>
    <col min="1018" max="1018" width="7" style="3" customWidth="1"/>
    <col min="1019" max="1019" width="8.33203125" style="3" customWidth="1"/>
    <col min="1020" max="1020" width="7.6640625" style="3" customWidth="1"/>
    <col min="1021" max="1021" width="9" style="3" customWidth="1"/>
    <col min="1022" max="1022" width="6.6640625" style="3" customWidth="1"/>
    <col min="1023" max="1023" width="8.5" style="3" customWidth="1"/>
    <col min="1024" max="1024" width="7.1640625" style="3" customWidth="1"/>
    <col min="1025" max="1025" width="8.83203125" style="3" customWidth="1"/>
    <col min="1026" max="1026" width="6.6640625" style="3" customWidth="1"/>
    <col min="1027" max="1027" width="9.1640625" style="3" customWidth="1"/>
    <col min="1028" max="1270" width="10.33203125" style="3"/>
    <col min="1271" max="1271" width="43.1640625" style="3" customWidth="1"/>
    <col min="1272" max="1272" width="6.6640625" style="3" customWidth="1"/>
    <col min="1273" max="1273" width="9.5" style="3" customWidth="1"/>
    <col min="1274" max="1274" width="7" style="3" customWidth="1"/>
    <col min="1275" max="1275" width="8.33203125" style="3" customWidth="1"/>
    <col min="1276" max="1276" width="7.6640625" style="3" customWidth="1"/>
    <col min="1277" max="1277" width="9" style="3" customWidth="1"/>
    <col min="1278" max="1278" width="6.6640625" style="3" customWidth="1"/>
    <col min="1279" max="1279" width="8.5" style="3" customWidth="1"/>
    <col min="1280" max="1280" width="7.1640625" style="3" customWidth="1"/>
    <col min="1281" max="1281" width="8.83203125" style="3" customWidth="1"/>
    <col min="1282" max="1282" width="6.6640625" style="3" customWidth="1"/>
    <col min="1283" max="1283" width="9.1640625" style="3" customWidth="1"/>
    <col min="1284" max="1526" width="10.33203125" style="3"/>
    <col min="1527" max="1527" width="43.1640625" style="3" customWidth="1"/>
    <col min="1528" max="1528" width="6.6640625" style="3" customWidth="1"/>
    <col min="1529" max="1529" width="9.5" style="3" customWidth="1"/>
    <col min="1530" max="1530" width="7" style="3" customWidth="1"/>
    <col min="1531" max="1531" width="8.33203125" style="3" customWidth="1"/>
    <col min="1532" max="1532" width="7.6640625" style="3" customWidth="1"/>
    <col min="1533" max="1533" width="9" style="3" customWidth="1"/>
    <col min="1534" max="1534" width="6.6640625" style="3" customWidth="1"/>
    <col min="1535" max="1535" width="8.5" style="3" customWidth="1"/>
    <col min="1536" max="1536" width="7.1640625" style="3" customWidth="1"/>
    <col min="1537" max="1537" width="8.83203125" style="3" customWidth="1"/>
    <col min="1538" max="1538" width="6.6640625" style="3" customWidth="1"/>
    <col min="1539" max="1539" width="9.1640625" style="3" customWidth="1"/>
    <col min="1540" max="1782" width="10.33203125" style="3"/>
    <col min="1783" max="1783" width="43.1640625" style="3" customWidth="1"/>
    <col min="1784" max="1784" width="6.6640625" style="3" customWidth="1"/>
    <col min="1785" max="1785" width="9.5" style="3" customWidth="1"/>
    <col min="1786" max="1786" width="7" style="3" customWidth="1"/>
    <col min="1787" max="1787" width="8.33203125" style="3" customWidth="1"/>
    <col min="1788" max="1788" width="7.6640625" style="3" customWidth="1"/>
    <col min="1789" max="1789" width="9" style="3" customWidth="1"/>
    <col min="1790" max="1790" width="6.6640625" style="3" customWidth="1"/>
    <col min="1791" max="1791" width="8.5" style="3" customWidth="1"/>
    <col min="1792" max="1792" width="7.1640625" style="3" customWidth="1"/>
    <col min="1793" max="1793" width="8.83203125" style="3" customWidth="1"/>
    <col min="1794" max="1794" width="6.6640625" style="3" customWidth="1"/>
    <col min="1795" max="1795" width="9.1640625" style="3" customWidth="1"/>
    <col min="1796" max="2038" width="10.33203125" style="3"/>
    <col min="2039" max="2039" width="43.1640625" style="3" customWidth="1"/>
    <col min="2040" max="2040" width="6.6640625" style="3" customWidth="1"/>
    <col min="2041" max="2041" width="9.5" style="3" customWidth="1"/>
    <col min="2042" max="2042" width="7" style="3" customWidth="1"/>
    <col min="2043" max="2043" width="8.33203125" style="3" customWidth="1"/>
    <col min="2044" max="2044" width="7.6640625" style="3" customWidth="1"/>
    <col min="2045" max="2045" width="9" style="3" customWidth="1"/>
    <col min="2046" max="2046" width="6.6640625" style="3" customWidth="1"/>
    <col min="2047" max="2047" width="8.5" style="3" customWidth="1"/>
    <col min="2048" max="2048" width="7.1640625" style="3" customWidth="1"/>
    <col min="2049" max="2049" width="8.83203125" style="3" customWidth="1"/>
    <col min="2050" max="2050" width="6.6640625" style="3" customWidth="1"/>
    <col min="2051" max="2051" width="9.1640625" style="3" customWidth="1"/>
    <col min="2052" max="2294" width="10.33203125" style="3"/>
    <col min="2295" max="2295" width="43.1640625" style="3" customWidth="1"/>
    <col min="2296" max="2296" width="6.6640625" style="3" customWidth="1"/>
    <col min="2297" max="2297" width="9.5" style="3" customWidth="1"/>
    <col min="2298" max="2298" width="7" style="3" customWidth="1"/>
    <col min="2299" max="2299" width="8.33203125" style="3" customWidth="1"/>
    <col min="2300" max="2300" width="7.6640625" style="3" customWidth="1"/>
    <col min="2301" max="2301" width="9" style="3" customWidth="1"/>
    <col min="2302" max="2302" width="6.6640625" style="3" customWidth="1"/>
    <col min="2303" max="2303" width="8.5" style="3" customWidth="1"/>
    <col min="2304" max="2304" width="7.1640625" style="3" customWidth="1"/>
    <col min="2305" max="2305" width="8.83203125" style="3" customWidth="1"/>
    <col min="2306" max="2306" width="6.6640625" style="3" customWidth="1"/>
    <col min="2307" max="2307" width="9.1640625" style="3" customWidth="1"/>
    <col min="2308" max="2550" width="10.33203125" style="3"/>
    <col min="2551" max="2551" width="43.1640625" style="3" customWidth="1"/>
    <col min="2552" max="2552" width="6.6640625" style="3" customWidth="1"/>
    <col min="2553" max="2553" width="9.5" style="3" customWidth="1"/>
    <col min="2554" max="2554" width="7" style="3" customWidth="1"/>
    <col min="2555" max="2555" width="8.33203125" style="3" customWidth="1"/>
    <col min="2556" max="2556" width="7.6640625" style="3" customWidth="1"/>
    <col min="2557" max="2557" width="9" style="3" customWidth="1"/>
    <col min="2558" max="2558" width="6.6640625" style="3" customWidth="1"/>
    <col min="2559" max="2559" width="8.5" style="3" customWidth="1"/>
    <col min="2560" max="2560" width="7.1640625" style="3" customWidth="1"/>
    <col min="2561" max="2561" width="8.83203125" style="3" customWidth="1"/>
    <col min="2562" max="2562" width="6.6640625" style="3" customWidth="1"/>
    <col min="2563" max="2563" width="9.1640625" style="3" customWidth="1"/>
    <col min="2564" max="2806" width="10.33203125" style="3"/>
    <col min="2807" max="2807" width="43.1640625" style="3" customWidth="1"/>
    <col min="2808" max="2808" width="6.6640625" style="3" customWidth="1"/>
    <col min="2809" max="2809" width="9.5" style="3" customWidth="1"/>
    <col min="2810" max="2810" width="7" style="3" customWidth="1"/>
    <col min="2811" max="2811" width="8.33203125" style="3" customWidth="1"/>
    <col min="2812" max="2812" width="7.6640625" style="3" customWidth="1"/>
    <col min="2813" max="2813" width="9" style="3" customWidth="1"/>
    <col min="2814" max="2814" width="6.6640625" style="3" customWidth="1"/>
    <col min="2815" max="2815" width="8.5" style="3" customWidth="1"/>
    <col min="2816" max="2816" width="7.1640625" style="3" customWidth="1"/>
    <col min="2817" max="2817" width="8.83203125" style="3" customWidth="1"/>
    <col min="2818" max="2818" width="6.6640625" style="3" customWidth="1"/>
    <col min="2819" max="2819" width="9.1640625" style="3" customWidth="1"/>
    <col min="2820" max="3062" width="10.33203125" style="3"/>
    <col min="3063" max="3063" width="43.1640625" style="3" customWidth="1"/>
    <col min="3064" max="3064" width="6.6640625" style="3" customWidth="1"/>
    <col min="3065" max="3065" width="9.5" style="3" customWidth="1"/>
    <col min="3066" max="3066" width="7" style="3" customWidth="1"/>
    <col min="3067" max="3067" width="8.33203125" style="3" customWidth="1"/>
    <col min="3068" max="3068" width="7.6640625" style="3" customWidth="1"/>
    <col min="3069" max="3069" width="9" style="3" customWidth="1"/>
    <col min="3070" max="3070" width="6.6640625" style="3" customWidth="1"/>
    <col min="3071" max="3071" width="8.5" style="3" customWidth="1"/>
    <col min="3072" max="3072" width="7.1640625" style="3" customWidth="1"/>
    <col min="3073" max="3073" width="8.83203125" style="3" customWidth="1"/>
    <col min="3074" max="3074" width="6.6640625" style="3" customWidth="1"/>
    <col min="3075" max="3075" width="9.1640625" style="3" customWidth="1"/>
    <col min="3076" max="3318" width="10.33203125" style="3"/>
    <col min="3319" max="3319" width="43.1640625" style="3" customWidth="1"/>
    <col min="3320" max="3320" width="6.6640625" style="3" customWidth="1"/>
    <col min="3321" max="3321" width="9.5" style="3" customWidth="1"/>
    <col min="3322" max="3322" width="7" style="3" customWidth="1"/>
    <col min="3323" max="3323" width="8.33203125" style="3" customWidth="1"/>
    <col min="3324" max="3324" width="7.6640625" style="3" customWidth="1"/>
    <col min="3325" max="3325" width="9" style="3" customWidth="1"/>
    <col min="3326" max="3326" width="6.6640625" style="3" customWidth="1"/>
    <col min="3327" max="3327" width="8.5" style="3" customWidth="1"/>
    <col min="3328" max="3328" width="7.1640625" style="3" customWidth="1"/>
    <col min="3329" max="3329" width="8.83203125" style="3" customWidth="1"/>
    <col min="3330" max="3330" width="6.6640625" style="3" customWidth="1"/>
    <col min="3331" max="3331" width="9.1640625" style="3" customWidth="1"/>
    <col min="3332" max="3574" width="10.33203125" style="3"/>
    <col min="3575" max="3575" width="43.1640625" style="3" customWidth="1"/>
    <col min="3576" max="3576" width="6.6640625" style="3" customWidth="1"/>
    <col min="3577" max="3577" width="9.5" style="3" customWidth="1"/>
    <col min="3578" max="3578" width="7" style="3" customWidth="1"/>
    <col min="3579" max="3579" width="8.33203125" style="3" customWidth="1"/>
    <col min="3580" max="3580" width="7.6640625" style="3" customWidth="1"/>
    <col min="3581" max="3581" width="9" style="3" customWidth="1"/>
    <col min="3582" max="3582" width="6.6640625" style="3" customWidth="1"/>
    <col min="3583" max="3583" width="8.5" style="3" customWidth="1"/>
    <col min="3584" max="3584" width="7.1640625" style="3" customWidth="1"/>
    <col min="3585" max="3585" width="8.83203125" style="3" customWidth="1"/>
    <col min="3586" max="3586" width="6.6640625" style="3" customWidth="1"/>
    <col min="3587" max="3587" width="9.1640625" style="3" customWidth="1"/>
    <col min="3588" max="3830" width="10.33203125" style="3"/>
    <col min="3831" max="3831" width="43.1640625" style="3" customWidth="1"/>
    <col min="3832" max="3832" width="6.6640625" style="3" customWidth="1"/>
    <col min="3833" max="3833" width="9.5" style="3" customWidth="1"/>
    <col min="3834" max="3834" width="7" style="3" customWidth="1"/>
    <col min="3835" max="3835" width="8.33203125" style="3" customWidth="1"/>
    <col min="3836" max="3836" width="7.6640625" style="3" customWidth="1"/>
    <col min="3837" max="3837" width="9" style="3" customWidth="1"/>
    <col min="3838" max="3838" width="6.6640625" style="3" customWidth="1"/>
    <col min="3839" max="3839" width="8.5" style="3" customWidth="1"/>
    <col min="3840" max="3840" width="7.1640625" style="3" customWidth="1"/>
    <col min="3841" max="3841" width="8.83203125" style="3" customWidth="1"/>
    <col min="3842" max="3842" width="6.6640625" style="3" customWidth="1"/>
    <col min="3843" max="3843" width="9.1640625" style="3" customWidth="1"/>
    <col min="3844" max="4086" width="10.33203125" style="3"/>
    <col min="4087" max="4087" width="43.1640625" style="3" customWidth="1"/>
    <col min="4088" max="4088" width="6.6640625" style="3" customWidth="1"/>
    <col min="4089" max="4089" width="9.5" style="3" customWidth="1"/>
    <col min="4090" max="4090" width="7" style="3" customWidth="1"/>
    <col min="4091" max="4091" width="8.33203125" style="3" customWidth="1"/>
    <col min="4092" max="4092" width="7.6640625" style="3" customWidth="1"/>
    <col min="4093" max="4093" width="9" style="3" customWidth="1"/>
    <col min="4094" max="4094" width="6.6640625" style="3" customWidth="1"/>
    <col min="4095" max="4095" width="8.5" style="3" customWidth="1"/>
    <col min="4096" max="4096" width="7.1640625" style="3" customWidth="1"/>
    <col min="4097" max="4097" width="8.83203125" style="3" customWidth="1"/>
    <col min="4098" max="4098" width="6.6640625" style="3" customWidth="1"/>
    <col min="4099" max="4099" width="9.1640625" style="3" customWidth="1"/>
    <col min="4100" max="4342" width="10.33203125" style="3"/>
    <col min="4343" max="4343" width="43.1640625" style="3" customWidth="1"/>
    <col min="4344" max="4344" width="6.6640625" style="3" customWidth="1"/>
    <col min="4345" max="4345" width="9.5" style="3" customWidth="1"/>
    <col min="4346" max="4346" width="7" style="3" customWidth="1"/>
    <col min="4347" max="4347" width="8.33203125" style="3" customWidth="1"/>
    <col min="4348" max="4348" width="7.6640625" style="3" customWidth="1"/>
    <col min="4349" max="4349" width="9" style="3" customWidth="1"/>
    <col min="4350" max="4350" width="6.6640625" style="3" customWidth="1"/>
    <col min="4351" max="4351" width="8.5" style="3" customWidth="1"/>
    <col min="4352" max="4352" width="7.1640625" style="3" customWidth="1"/>
    <col min="4353" max="4353" width="8.83203125" style="3" customWidth="1"/>
    <col min="4354" max="4354" width="6.6640625" style="3" customWidth="1"/>
    <col min="4355" max="4355" width="9.1640625" style="3" customWidth="1"/>
    <col min="4356" max="4598" width="10.33203125" style="3"/>
    <col min="4599" max="4599" width="43.1640625" style="3" customWidth="1"/>
    <col min="4600" max="4600" width="6.6640625" style="3" customWidth="1"/>
    <col min="4601" max="4601" width="9.5" style="3" customWidth="1"/>
    <col min="4602" max="4602" width="7" style="3" customWidth="1"/>
    <col min="4603" max="4603" width="8.33203125" style="3" customWidth="1"/>
    <col min="4604" max="4604" width="7.6640625" style="3" customWidth="1"/>
    <col min="4605" max="4605" width="9" style="3" customWidth="1"/>
    <col min="4606" max="4606" width="6.6640625" style="3" customWidth="1"/>
    <col min="4607" max="4607" width="8.5" style="3" customWidth="1"/>
    <col min="4608" max="4608" width="7.1640625" style="3" customWidth="1"/>
    <col min="4609" max="4609" width="8.83203125" style="3" customWidth="1"/>
    <col min="4610" max="4610" width="6.6640625" style="3" customWidth="1"/>
    <col min="4611" max="4611" width="9.1640625" style="3" customWidth="1"/>
    <col min="4612" max="4854" width="10.33203125" style="3"/>
    <col min="4855" max="4855" width="43.1640625" style="3" customWidth="1"/>
    <col min="4856" max="4856" width="6.6640625" style="3" customWidth="1"/>
    <col min="4857" max="4857" width="9.5" style="3" customWidth="1"/>
    <col min="4858" max="4858" width="7" style="3" customWidth="1"/>
    <col min="4859" max="4859" width="8.33203125" style="3" customWidth="1"/>
    <col min="4860" max="4860" width="7.6640625" style="3" customWidth="1"/>
    <col min="4861" max="4861" width="9" style="3" customWidth="1"/>
    <col min="4862" max="4862" width="6.6640625" style="3" customWidth="1"/>
    <col min="4863" max="4863" width="8.5" style="3" customWidth="1"/>
    <col min="4864" max="4864" width="7.1640625" style="3" customWidth="1"/>
    <col min="4865" max="4865" width="8.83203125" style="3" customWidth="1"/>
    <col min="4866" max="4866" width="6.6640625" style="3" customWidth="1"/>
    <col min="4867" max="4867" width="9.1640625" style="3" customWidth="1"/>
    <col min="4868" max="5110" width="10.33203125" style="3"/>
    <col min="5111" max="5111" width="43.1640625" style="3" customWidth="1"/>
    <col min="5112" max="5112" width="6.6640625" style="3" customWidth="1"/>
    <col min="5113" max="5113" width="9.5" style="3" customWidth="1"/>
    <col min="5114" max="5114" width="7" style="3" customWidth="1"/>
    <col min="5115" max="5115" width="8.33203125" style="3" customWidth="1"/>
    <col min="5116" max="5116" width="7.6640625" style="3" customWidth="1"/>
    <col min="5117" max="5117" width="9" style="3" customWidth="1"/>
    <col min="5118" max="5118" width="6.6640625" style="3" customWidth="1"/>
    <col min="5119" max="5119" width="8.5" style="3" customWidth="1"/>
    <col min="5120" max="5120" width="7.1640625" style="3" customWidth="1"/>
    <col min="5121" max="5121" width="8.83203125" style="3" customWidth="1"/>
    <col min="5122" max="5122" width="6.6640625" style="3" customWidth="1"/>
    <col min="5123" max="5123" width="9.1640625" style="3" customWidth="1"/>
    <col min="5124" max="5366" width="10.33203125" style="3"/>
    <col min="5367" max="5367" width="43.1640625" style="3" customWidth="1"/>
    <col min="5368" max="5368" width="6.6640625" style="3" customWidth="1"/>
    <col min="5369" max="5369" width="9.5" style="3" customWidth="1"/>
    <col min="5370" max="5370" width="7" style="3" customWidth="1"/>
    <col min="5371" max="5371" width="8.33203125" style="3" customWidth="1"/>
    <col min="5372" max="5372" width="7.6640625" style="3" customWidth="1"/>
    <col min="5373" max="5373" width="9" style="3" customWidth="1"/>
    <col min="5374" max="5374" width="6.6640625" style="3" customWidth="1"/>
    <col min="5375" max="5375" width="8.5" style="3" customWidth="1"/>
    <col min="5376" max="5376" width="7.1640625" style="3" customWidth="1"/>
    <col min="5377" max="5377" width="8.83203125" style="3" customWidth="1"/>
    <col min="5378" max="5378" width="6.6640625" style="3" customWidth="1"/>
    <col min="5379" max="5379" width="9.1640625" style="3" customWidth="1"/>
    <col min="5380" max="5622" width="10.33203125" style="3"/>
    <col min="5623" max="5623" width="43.1640625" style="3" customWidth="1"/>
    <col min="5624" max="5624" width="6.6640625" style="3" customWidth="1"/>
    <col min="5625" max="5625" width="9.5" style="3" customWidth="1"/>
    <col min="5626" max="5626" width="7" style="3" customWidth="1"/>
    <col min="5627" max="5627" width="8.33203125" style="3" customWidth="1"/>
    <col min="5628" max="5628" width="7.6640625" style="3" customWidth="1"/>
    <col min="5629" max="5629" width="9" style="3" customWidth="1"/>
    <col min="5630" max="5630" width="6.6640625" style="3" customWidth="1"/>
    <col min="5631" max="5631" width="8.5" style="3" customWidth="1"/>
    <col min="5632" max="5632" width="7.1640625" style="3" customWidth="1"/>
    <col min="5633" max="5633" width="8.83203125" style="3" customWidth="1"/>
    <col min="5634" max="5634" width="6.6640625" style="3" customWidth="1"/>
    <col min="5635" max="5635" width="9.1640625" style="3" customWidth="1"/>
    <col min="5636" max="5878" width="10.33203125" style="3"/>
    <col min="5879" max="5879" width="43.1640625" style="3" customWidth="1"/>
    <col min="5880" max="5880" width="6.6640625" style="3" customWidth="1"/>
    <col min="5881" max="5881" width="9.5" style="3" customWidth="1"/>
    <col min="5882" max="5882" width="7" style="3" customWidth="1"/>
    <col min="5883" max="5883" width="8.33203125" style="3" customWidth="1"/>
    <col min="5884" max="5884" width="7.6640625" style="3" customWidth="1"/>
    <col min="5885" max="5885" width="9" style="3" customWidth="1"/>
    <col min="5886" max="5886" width="6.6640625" style="3" customWidth="1"/>
    <col min="5887" max="5887" width="8.5" style="3" customWidth="1"/>
    <col min="5888" max="5888" width="7.1640625" style="3" customWidth="1"/>
    <col min="5889" max="5889" width="8.83203125" style="3" customWidth="1"/>
    <col min="5890" max="5890" width="6.6640625" style="3" customWidth="1"/>
    <col min="5891" max="5891" width="9.1640625" style="3" customWidth="1"/>
    <col min="5892" max="6134" width="10.33203125" style="3"/>
    <col min="6135" max="6135" width="43.1640625" style="3" customWidth="1"/>
    <col min="6136" max="6136" width="6.6640625" style="3" customWidth="1"/>
    <col min="6137" max="6137" width="9.5" style="3" customWidth="1"/>
    <col min="6138" max="6138" width="7" style="3" customWidth="1"/>
    <col min="6139" max="6139" width="8.33203125" style="3" customWidth="1"/>
    <col min="6140" max="6140" width="7.6640625" style="3" customWidth="1"/>
    <col min="6141" max="6141" width="9" style="3" customWidth="1"/>
    <col min="6142" max="6142" width="6.6640625" style="3" customWidth="1"/>
    <col min="6143" max="6143" width="8.5" style="3" customWidth="1"/>
    <col min="6144" max="6144" width="7.1640625" style="3" customWidth="1"/>
    <col min="6145" max="6145" width="8.83203125" style="3" customWidth="1"/>
    <col min="6146" max="6146" width="6.6640625" style="3" customWidth="1"/>
    <col min="6147" max="6147" width="9.1640625" style="3" customWidth="1"/>
    <col min="6148" max="6390" width="10.33203125" style="3"/>
    <col min="6391" max="6391" width="43.1640625" style="3" customWidth="1"/>
    <col min="6392" max="6392" width="6.6640625" style="3" customWidth="1"/>
    <col min="6393" max="6393" width="9.5" style="3" customWidth="1"/>
    <col min="6394" max="6394" width="7" style="3" customWidth="1"/>
    <col min="6395" max="6395" width="8.33203125" style="3" customWidth="1"/>
    <col min="6396" max="6396" width="7.6640625" style="3" customWidth="1"/>
    <col min="6397" max="6397" width="9" style="3" customWidth="1"/>
    <col min="6398" max="6398" width="6.6640625" style="3" customWidth="1"/>
    <col min="6399" max="6399" width="8.5" style="3" customWidth="1"/>
    <col min="6400" max="6400" width="7.1640625" style="3" customWidth="1"/>
    <col min="6401" max="6401" width="8.83203125" style="3" customWidth="1"/>
    <col min="6402" max="6402" width="6.6640625" style="3" customWidth="1"/>
    <col min="6403" max="6403" width="9.1640625" style="3" customWidth="1"/>
    <col min="6404" max="6646" width="10.33203125" style="3"/>
    <col min="6647" max="6647" width="43.1640625" style="3" customWidth="1"/>
    <col min="6648" max="6648" width="6.6640625" style="3" customWidth="1"/>
    <col min="6649" max="6649" width="9.5" style="3" customWidth="1"/>
    <col min="6650" max="6650" width="7" style="3" customWidth="1"/>
    <col min="6651" max="6651" width="8.33203125" style="3" customWidth="1"/>
    <col min="6652" max="6652" width="7.6640625" style="3" customWidth="1"/>
    <col min="6653" max="6653" width="9" style="3" customWidth="1"/>
    <col min="6654" max="6654" width="6.6640625" style="3" customWidth="1"/>
    <col min="6655" max="6655" width="8.5" style="3" customWidth="1"/>
    <col min="6656" max="6656" width="7.1640625" style="3" customWidth="1"/>
    <col min="6657" max="6657" width="8.83203125" style="3" customWidth="1"/>
    <col min="6658" max="6658" width="6.6640625" style="3" customWidth="1"/>
    <col min="6659" max="6659" width="9.1640625" style="3" customWidth="1"/>
    <col min="6660" max="6902" width="10.33203125" style="3"/>
    <col min="6903" max="6903" width="43.1640625" style="3" customWidth="1"/>
    <col min="6904" max="6904" width="6.6640625" style="3" customWidth="1"/>
    <col min="6905" max="6905" width="9.5" style="3" customWidth="1"/>
    <col min="6906" max="6906" width="7" style="3" customWidth="1"/>
    <col min="6907" max="6907" width="8.33203125" style="3" customWidth="1"/>
    <col min="6908" max="6908" width="7.6640625" style="3" customWidth="1"/>
    <col min="6909" max="6909" width="9" style="3" customWidth="1"/>
    <col min="6910" max="6910" width="6.6640625" style="3" customWidth="1"/>
    <col min="6911" max="6911" width="8.5" style="3" customWidth="1"/>
    <col min="6912" max="6912" width="7.1640625" style="3" customWidth="1"/>
    <col min="6913" max="6913" width="8.83203125" style="3" customWidth="1"/>
    <col min="6914" max="6914" width="6.6640625" style="3" customWidth="1"/>
    <col min="6915" max="6915" width="9.1640625" style="3" customWidth="1"/>
    <col min="6916" max="7158" width="10.33203125" style="3"/>
    <col min="7159" max="7159" width="43.1640625" style="3" customWidth="1"/>
    <col min="7160" max="7160" width="6.6640625" style="3" customWidth="1"/>
    <col min="7161" max="7161" width="9.5" style="3" customWidth="1"/>
    <col min="7162" max="7162" width="7" style="3" customWidth="1"/>
    <col min="7163" max="7163" width="8.33203125" style="3" customWidth="1"/>
    <col min="7164" max="7164" width="7.6640625" style="3" customWidth="1"/>
    <col min="7165" max="7165" width="9" style="3" customWidth="1"/>
    <col min="7166" max="7166" width="6.6640625" style="3" customWidth="1"/>
    <col min="7167" max="7167" width="8.5" style="3" customWidth="1"/>
    <col min="7168" max="7168" width="7.1640625" style="3" customWidth="1"/>
    <col min="7169" max="7169" width="8.83203125" style="3" customWidth="1"/>
    <col min="7170" max="7170" width="6.6640625" style="3" customWidth="1"/>
    <col min="7171" max="7171" width="9.1640625" style="3" customWidth="1"/>
    <col min="7172" max="7414" width="10.33203125" style="3"/>
    <col min="7415" max="7415" width="43.1640625" style="3" customWidth="1"/>
    <col min="7416" max="7416" width="6.6640625" style="3" customWidth="1"/>
    <col min="7417" max="7417" width="9.5" style="3" customWidth="1"/>
    <col min="7418" max="7418" width="7" style="3" customWidth="1"/>
    <col min="7419" max="7419" width="8.33203125" style="3" customWidth="1"/>
    <col min="7420" max="7420" width="7.6640625" style="3" customWidth="1"/>
    <col min="7421" max="7421" width="9" style="3" customWidth="1"/>
    <col min="7422" max="7422" width="6.6640625" style="3" customWidth="1"/>
    <col min="7423" max="7423" width="8.5" style="3" customWidth="1"/>
    <col min="7424" max="7424" width="7.1640625" style="3" customWidth="1"/>
    <col min="7425" max="7425" width="8.83203125" style="3" customWidth="1"/>
    <col min="7426" max="7426" width="6.6640625" style="3" customWidth="1"/>
    <col min="7427" max="7427" width="9.1640625" style="3" customWidth="1"/>
    <col min="7428" max="7670" width="10.33203125" style="3"/>
    <col min="7671" max="7671" width="43.1640625" style="3" customWidth="1"/>
    <col min="7672" max="7672" width="6.6640625" style="3" customWidth="1"/>
    <col min="7673" max="7673" width="9.5" style="3" customWidth="1"/>
    <col min="7674" max="7674" width="7" style="3" customWidth="1"/>
    <col min="7675" max="7675" width="8.33203125" style="3" customWidth="1"/>
    <col min="7676" max="7676" width="7.6640625" style="3" customWidth="1"/>
    <col min="7677" max="7677" width="9" style="3" customWidth="1"/>
    <col min="7678" max="7678" width="6.6640625" style="3" customWidth="1"/>
    <col min="7679" max="7679" width="8.5" style="3" customWidth="1"/>
    <col min="7680" max="7680" width="7.1640625" style="3" customWidth="1"/>
    <col min="7681" max="7681" width="8.83203125" style="3" customWidth="1"/>
    <col min="7682" max="7682" width="6.6640625" style="3" customWidth="1"/>
    <col min="7683" max="7683" width="9.1640625" style="3" customWidth="1"/>
    <col min="7684" max="7926" width="10.33203125" style="3"/>
    <col min="7927" max="7927" width="43.1640625" style="3" customWidth="1"/>
    <col min="7928" max="7928" width="6.6640625" style="3" customWidth="1"/>
    <col min="7929" max="7929" width="9.5" style="3" customWidth="1"/>
    <col min="7930" max="7930" width="7" style="3" customWidth="1"/>
    <col min="7931" max="7931" width="8.33203125" style="3" customWidth="1"/>
    <col min="7932" max="7932" width="7.6640625" style="3" customWidth="1"/>
    <col min="7933" max="7933" width="9" style="3" customWidth="1"/>
    <col min="7934" max="7934" width="6.6640625" style="3" customWidth="1"/>
    <col min="7935" max="7935" width="8.5" style="3" customWidth="1"/>
    <col min="7936" max="7936" width="7.1640625" style="3" customWidth="1"/>
    <col min="7937" max="7937" width="8.83203125" style="3" customWidth="1"/>
    <col min="7938" max="7938" width="6.6640625" style="3" customWidth="1"/>
    <col min="7939" max="7939" width="9.1640625" style="3" customWidth="1"/>
    <col min="7940" max="8182" width="10.33203125" style="3"/>
    <col min="8183" max="8183" width="43.1640625" style="3" customWidth="1"/>
    <col min="8184" max="8184" width="6.6640625" style="3" customWidth="1"/>
    <col min="8185" max="8185" width="9.5" style="3" customWidth="1"/>
    <col min="8186" max="8186" width="7" style="3" customWidth="1"/>
    <col min="8187" max="8187" width="8.33203125" style="3" customWidth="1"/>
    <col min="8188" max="8188" width="7.6640625" style="3" customWidth="1"/>
    <col min="8189" max="8189" width="9" style="3" customWidth="1"/>
    <col min="8190" max="8190" width="6.6640625" style="3" customWidth="1"/>
    <col min="8191" max="8191" width="8.5" style="3" customWidth="1"/>
    <col min="8192" max="8192" width="7.1640625" style="3" customWidth="1"/>
    <col min="8193" max="8193" width="8.83203125" style="3" customWidth="1"/>
    <col min="8194" max="8194" width="6.6640625" style="3" customWidth="1"/>
    <col min="8195" max="8195" width="9.1640625" style="3" customWidth="1"/>
    <col min="8196" max="8438" width="10.33203125" style="3"/>
    <col min="8439" max="8439" width="43.1640625" style="3" customWidth="1"/>
    <col min="8440" max="8440" width="6.6640625" style="3" customWidth="1"/>
    <col min="8441" max="8441" width="9.5" style="3" customWidth="1"/>
    <col min="8442" max="8442" width="7" style="3" customWidth="1"/>
    <col min="8443" max="8443" width="8.33203125" style="3" customWidth="1"/>
    <col min="8444" max="8444" width="7.6640625" style="3" customWidth="1"/>
    <col min="8445" max="8445" width="9" style="3" customWidth="1"/>
    <col min="8446" max="8446" width="6.6640625" style="3" customWidth="1"/>
    <col min="8447" max="8447" width="8.5" style="3" customWidth="1"/>
    <col min="8448" max="8448" width="7.1640625" style="3" customWidth="1"/>
    <col min="8449" max="8449" width="8.83203125" style="3" customWidth="1"/>
    <col min="8450" max="8450" width="6.6640625" style="3" customWidth="1"/>
    <col min="8451" max="8451" width="9.1640625" style="3" customWidth="1"/>
    <col min="8452" max="8694" width="10.33203125" style="3"/>
    <col min="8695" max="8695" width="43.1640625" style="3" customWidth="1"/>
    <col min="8696" max="8696" width="6.6640625" style="3" customWidth="1"/>
    <col min="8697" max="8697" width="9.5" style="3" customWidth="1"/>
    <col min="8698" max="8698" width="7" style="3" customWidth="1"/>
    <col min="8699" max="8699" width="8.33203125" style="3" customWidth="1"/>
    <col min="8700" max="8700" width="7.6640625" style="3" customWidth="1"/>
    <col min="8701" max="8701" width="9" style="3" customWidth="1"/>
    <col min="8702" max="8702" width="6.6640625" style="3" customWidth="1"/>
    <col min="8703" max="8703" width="8.5" style="3" customWidth="1"/>
    <col min="8704" max="8704" width="7.1640625" style="3" customWidth="1"/>
    <col min="8705" max="8705" width="8.83203125" style="3" customWidth="1"/>
    <col min="8706" max="8706" width="6.6640625" style="3" customWidth="1"/>
    <col min="8707" max="8707" width="9.1640625" style="3" customWidth="1"/>
    <col min="8708" max="8950" width="10.33203125" style="3"/>
    <col min="8951" max="8951" width="43.1640625" style="3" customWidth="1"/>
    <col min="8952" max="8952" width="6.6640625" style="3" customWidth="1"/>
    <col min="8953" max="8953" width="9.5" style="3" customWidth="1"/>
    <col min="8954" max="8954" width="7" style="3" customWidth="1"/>
    <col min="8955" max="8955" width="8.33203125" style="3" customWidth="1"/>
    <col min="8956" max="8956" width="7.6640625" style="3" customWidth="1"/>
    <col min="8957" max="8957" width="9" style="3" customWidth="1"/>
    <col min="8958" max="8958" width="6.6640625" style="3" customWidth="1"/>
    <col min="8959" max="8959" width="8.5" style="3" customWidth="1"/>
    <col min="8960" max="8960" width="7.1640625" style="3" customWidth="1"/>
    <col min="8961" max="8961" width="8.83203125" style="3" customWidth="1"/>
    <col min="8962" max="8962" width="6.6640625" style="3" customWidth="1"/>
    <col min="8963" max="8963" width="9.1640625" style="3" customWidth="1"/>
    <col min="8964" max="9206" width="10.33203125" style="3"/>
    <col min="9207" max="9207" width="43.1640625" style="3" customWidth="1"/>
    <col min="9208" max="9208" width="6.6640625" style="3" customWidth="1"/>
    <col min="9209" max="9209" width="9.5" style="3" customWidth="1"/>
    <col min="9210" max="9210" width="7" style="3" customWidth="1"/>
    <col min="9211" max="9211" width="8.33203125" style="3" customWidth="1"/>
    <col min="9212" max="9212" width="7.6640625" style="3" customWidth="1"/>
    <col min="9213" max="9213" width="9" style="3" customWidth="1"/>
    <col min="9214" max="9214" width="6.6640625" style="3" customWidth="1"/>
    <col min="9215" max="9215" width="8.5" style="3" customWidth="1"/>
    <col min="9216" max="9216" width="7.1640625" style="3" customWidth="1"/>
    <col min="9217" max="9217" width="8.83203125" style="3" customWidth="1"/>
    <col min="9218" max="9218" width="6.6640625" style="3" customWidth="1"/>
    <col min="9219" max="9219" width="9.1640625" style="3" customWidth="1"/>
    <col min="9220" max="9462" width="10.33203125" style="3"/>
    <col min="9463" max="9463" width="43.1640625" style="3" customWidth="1"/>
    <col min="9464" max="9464" width="6.6640625" style="3" customWidth="1"/>
    <col min="9465" max="9465" width="9.5" style="3" customWidth="1"/>
    <col min="9466" max="9466" width="7" style="3" customWidth="1"/>
    <col min="9467" max="9467" width="8.33203125" style="3" customWidth="1"/>
    <col min="9468" max="9468" width="7.6640625" style="3" customWidth="1"/>
    <col min="9469" max="9469" width="9" style="3" customWidth="1"/>
    <col min="9470" max="9470" width="6.6640625" style="3" customWidth="1"/>
    <col min="9471" max="9471" width="8.5" style="3" customWidth="1"/>
    <col min="9472" max="9472" width="7.1640625" style="3" customWidth="1"/>
    <col min="9473" max="9473" width="8.83203125" style="3" customWidth="1"/>
    <col min="9474" max="9474" width="6.6640625" style="3" customWidth="1"/>
    <col min="9475" max="9475" width="9.1640625" style="3" customWidth="1"/>
    <col min="9476" max="9718" width="10.33203125" style="3"/>
    <col min="9719" max="9719" width="43.1640625" style="3" customWidth="1"/>
    <col min="9720" max="9720" width="6.6640625" style="3" customWidth="1"/>
    <col min="9721" max="9721" width="9.5" style="3" customWidth="1"/>
    <col min="9722" max="9722" width="7" style="3" customWidth="1"/>
    <col min="9723" max="9723" width="8.33203125" style="3" customWidth="1"/>
    <col min="9724" max="9724" width="7.6640625" style="3" customWidth="1"/>
    <col min="9725" max="9725" width="9" style="3" customWidth="1"/>
    <col min="9726" max="9726" width="6.6640625" style="3" customWidth="1"/>
    <col min="9727" max="9727" width="8.5" style="3" customWidth="1"/>
    <col min="9728" max="9728" width="7.1640625" style="3" customWidth="1"/>
    <col min="9729" max="9729" width="8.83203125" style="3" customWidth="1"/>
    <col min="9730" max="9730" width="6.6640625" style="3" customWidth="1"/>
    <col min="9731" max="9731" width="9.1640625" style="3" customWidth="1"/>
    <col min="9732" max="9974" width="10.33203125" style="3"/>
    <col min="9975" max="9975" width="43.1640625" style="3" customWidth="1"/>
    <col min="9976" max="9976" width="6.6640625" style="3" customWidth="1"/>
    <col min="9977" max="9977" width="9.5" style="3" customWidth="1"/>
    <col min="9978" max="9978" width="7" style="3" customWidth="1"/>
    <col min="9979" max="9979" width="8.33203125" style="3" customWidth="1"/>
    <col min="9980" max="9980" width="7.6640625" style="3" customWidth="1"/>
    <col min="9981" max="9981" width="9" style="3" customWidth="1"/>
    <col min="9982" max="9982" width="6.6640625" style="3" customWidth="1"/>
    <col min="9983" max="9983" width="8.5" style="3" customWidth="1"/>
    <col min="9984" max="9984" width="7.1640625" style="3" customWidth="1"/>
    <col min="9985" max="9985" width="8.83203125" style="3" customWidth="1"/>
    <col min="9986" max="9986" width="6.6640625" style="3" customWidth="1"/>
    <col min="9987" max="9987" width="9.1640625" style="3" customWidth="1"/>
    <col min="9988" max="10230" width="10.33203125" style="3"/>
    <col min="10231" max="10231" width="43.1640625" style="3" customWidth="1"/>
    <col min="10232" max="10232" width="6.6640625" style="3" customWidth="1"/>
    <col min="10233" max="10233" width="9.5" style="3" customWidth="1"/>
    <col min="10234" max="10234" width="7" style="3" customWidth="1"/>
    <col min="10235" max="10235" width="8.33203125" style="3" customWidth="1"/>
    <col min="10236" max="10236" width="7.6640625" style="3" customWidth="1"/>
    <col min="10237" max="10237" width="9" style="3" customWidth="1"/>
    <col min="10238" max="10238" width="6.6640625" style="3" customWidth="1"/>
    <col min="10239" max="10239" width="8.5" style="3" customWidth="1"/>
    <col min="10240" max="10240" width="7.1640625" style="3" customWidth="1"/>
    <col min="10241" max="10241" width="8.83203125" style="3" customWidth="1"/>
    <col min="10242" max="10242" width="6.6640625" style="3" customWidth="1"/>
    <col min="10243" max="10243" width="9.1640625" style="3" customWidth="1"/>
    <col min="10244" max="10486" width="10.33203125" style="3"/>
    <col min="10487" max="10487" width="43.1640625" style="3" customWidth="1"/>
    <col min="10488" max="10488" width="6.6640625" style="3" customWidth="1"/>
    <col min="10489" max="10489" width="9.5" style="3" customWidth="1"/>
    <col min="10490" max="10490" width="7" style="3" customWidth="1"/>
    <col min="10491" max="10491" width="8.33203125" style="3" customWidth="1"/>
    <col min="10492" max="10492" width="7.6640625" style="3" customWidth="1"/>
    <col min="10493" max="10493" width="9" style="3" customWidth="1"/>
    <col min="10494" max="10494" width="6.6640625" style="3" customWidth="1"/>
    <col min="10495" max="10495" width="8.5" style="3" customWidth="1"/>
    <col min="10496" max="10496" width="7.1640625" style="3" customWidth="1"/>
    <col min="10497" max="10497" width="8.83203125" style="3" customWidth="1"/>
    <col min="10498" max="10498" width="6.6640625" style="3" customWidth="1"/>
    <col min="10499" max="10499" width="9.1640625" style="3" customWidth="1"/>
    <col min="10500" max="10742" width="10.33203125" style="3"/>
    <col min="10743" max="10743" width="43.1640625" style="3" customWidth="1"/>
    <col min="10744" max="10744" width="6.6640625" style="3" customWidth="1"/>
    <col min="10745" max="10745" width="9.5" style="3" customWidth="1"/>
    <col min="10746" max="10746" width="7" style="3" customWidth="1"/>
    <col min="10747" max="10747" width="8.33203125" style="3" customWidth="1"/>
    <col min="10748" max="10748" width="7.6640625" style="3" customWidth="1"/>
    <col min="10749" max="10749" width="9" style="3" customWidth="1"/>
    <col min="10750" max="10750" width="6.6640625" style="3" customWidth="1"/>
    <col min="10751" max="10751" width="8.5" style="3" customWidth="1"/>
    <col min="10752" max="10752" width="7.1640625" style="3" customWidth="1"/>
    <col min="10753" max="10753" width="8.83203125" style="3" customWidth="1"/>
    <col min="10754" max="10754" width="6.6640625" style="3" customWidth="1"/>
    <col min="10755" max="10755" width="9.1640625" style="3" customWidth="1"/>
    <col min="10756" max="10998" width="10.33203125" style="3"/>
    <col min="10999" max="10999" width="43.1640625" style="3" customWidth="1"/>
    <col min="11000" max="11000" width="6.6640625" style="3" customWidth="1"/>
    <col min="11001" max="11001" width="9.5" style="3" customWidth="1"/>
    <col min="11002" max="11002" width="7" style="3" customWidth="1"/>
    <col min="11003" max="11003" width="8.33203125" style="3" customWidth="1"/>
    <col min="11004" max="11004" width="7.6640625" style="3" customWidth="1"/>
    <col min="11005" max="11005" width="9" style="3" customWidth="1"/>
    <col min="11006" max="11006" width="6.6640625" style="3" customWidth="1"/>
    <col min="11007" max="11007" width="8.5" style="3" customWidth="1"/>
    <col min="11008" max="11008" width="7.1640625" style="3" customWidth="1"/>
    <col min="11009" max="11009" width="8.83203125" style="3" customWidth="1"/>
    <col min="11010" max="11010" width="6.6640625" style="3" customWidth="1"/>
    <col min="11011" max="11011" width="9.1640625" style="3" customWidth="1"/>
    <col min="11012" max="11254" width="10.33203125" style="3"/>
    <col min="11255" max="11255" width="43.1640625" style="3" customWidth="1"/>
    <col min="11256" max="11256" width="6.6640625" style="3" customWidth="1"/>
    <col min="11257" max="11257" width="9.5" style="3" customWidth="1"/>
    <col min="11258" max="11258" width="7" style="3" customWidth="1"/>
    <col min="11259" max="11259" width="8.33203125" style="3" customWidth="1"/>
    <col min="11260" max="11260" width="7.6640625" style="3" customWidth="1"/>
    <col min="11261" max="11261" width="9" style="3" customWidth="1"/>
    <col min="11262" max="11262" width="6.6640625" style="3" customWidth="1"/>
    <col min="11263" max="11263" width="8.5" style="3" customWidth="1"/>
    <col min="11264" max="11264" width="7.1640625" style="3" customWidth="1"/>
    <col min="11265" max="11265" width="8.83203125" style="3" customWidth="1"/>
    <col min="11266" max="11266" width="6.6640625" style="3" customWidth="1"/>
    <col min="11267" max="11267" width="9.1640625" style="3" customWidth="1"/>
    <col min="11268" max="11510" width="10.33203125" style="3"/>
    <col min="11511" max="11511" width="43.1640625" style="3" customWidth="1"/>
    <col min="11512" max="11512" width="6.6640625" style="3" customWidth="1"/>
    <col min="11513" max="11513" width="9.5" style="3" customWidth="1"/>
    <col min="11514" max="11514" width="7" style="3" customWidth="1"/>
    <col min="11515" max="11515" width="8.33203125" style="3" customWidth="1"/>
    <col min="11516" max="11516" width="7.6640625" style="3" customWidth="1"/>
    <col min="11517" max="11517" width="9" style="3" customWidth="1"/>
    <col min="11518" max="11518" width="6.6640625" style="3" customWidth="1"/>
    <col min="11519" max="11519" width="8.5" style="3" customWidth="1"/>
    <col min="11520" max="11520" width="7.1640625" style="3" customWidth="1"/>
    <col min="11521" max="11521" width="8.83203125" style="3" customWidth="1"/>
    <col min="11522" max="11522" width="6.6640625" style="3" customWidth="1"/>
    <col min="11523" max="11523" width="9.1640625" style="3" customWidth="1"/>
    <col min="11524" max="11766" width="10.33203125" style="3"/>
    <col min="11767" max="11767" width="43.1640625" style="3" customWidth="1"/>
    <col min="11768" max="11768" width="6.6640625" style="3" customWidth="1"/>
    <col min="11769" max="11769" width="9.5" style="3" customWidth="1"/>
    <col min="11770" max="11770" width="7" style="3" customWidth="1"/>
    <col min="11771" max="11771" width="8.33203125" style="3" customWidth="1"/>
    <col min="11772" max="11772" width="7.6640625" style="3" customWidth="1"/>
    <col min="11773" max="11773" width="9" style="3" customWidth="1"/>
    <col min="11774" max="11774" width="6.6640625" style="3" customWidth="1"/>
    <col min="11775" max="11775" width="8.5" style="3" customWidth="1"/>
    <col min="11776" max="11776" width="7.1640625" style="3" customWidth="1"/>
    <col min="11777" max="11777" width="8.83203125" style="3" customWidth="1"/>
    <col min="11778" max="11778" width="6.6640625" style="3" customWidth="1"/>
    <col min="11779" max="11779" width="9.1640625" style="3" customWidth="1"/>
    <col min="11780" max="12022" width="10.33203125" style="3"/>
    <col min="12023" max="12023" width="43.1640625" style="3" customWidth="1"/>
    <col min="12024" max="12024" width="6.6640625" style="3" customWidth="1"/>
    <col min="12025" max="12025" width="9.5" style="3" customWidth="1"/>
    <col min="12026" max="12026" width="7" style="3" customWidth="1"/>
    <col min="12027" max="12027" width="8.33203125" style="3" customWidth="1"/>
    <col min="12028" max="12028" width="7.6640625" style="3" customWidth="1"/>
    <col min="12029" max="12029" width="9" style="3" customWidth="1"/>
    <col min="12030" max="12030" width="6.6640625" style="3" customWidth="1"/>
    <col min="12031" max="12031" width="8.5" style="3" customWidth="1"/>
    <col min="12032" max="12032" width="7.1640625" style="3" customWidth="1"/>
    <col min="12033" max="12033" width="8.83203125" style="3" customWidth="1"/>
    <col min="12034" max="12034" width="6.6640625" style="3" customWidth="1"/>
    <col min="12035" max="12035" width="9.1640625" style="3" customWidth="1"/>
    <col min="12036" max="12278" width="10.33203125" style="3"/>
    <col min="12279" max="12279" width="43.1640625" style="3" customWidth="1"/>
    <col min="12280" max="12280" width="6.6640625" style="3" customWidth="1"/>
    <col min="12281" max="12281" width="9.5" style="3" customWidth="1"/>
    <col min="12282" max="12282" width="7" style="3" customWidth="1"/>
    <col min="12283" max="12283" width="8.33203125" style="3" customWidth="1"/>
    <col min="12284" max="12284" width="7.6640625" style="3" customWidth="1"/>
    <col min="12285" max="12285" width="9" style="3" customWidth="1"/>
    <col min="12286" max="12286" width="6.6640625" style="3" customWidth="1"/>
    <col min="12287" max="12287" width="8.5" style="3" customWidth="1"/>
    <col min="12288" max="12288" width="7.1640625" style="3" customWidth="1"/>
    <col min="12289" max="12289" width="8.83203125" style="3" customWidth="1"/>
    <col min="12290" max="12290" width="6.6640625" style="3" customWidth="1"/>
    <col min="12291" max="12291" width="9.1640625" style="3" customWidth="1"/>
    <col min="12292" max="12534" width="10.33203125" style="3"/>
    <col min="12535" max="12535" width="43.1640625" style="3" customWidth="1"/>
    <col min="12536" max="12536" width="6.6640625" style="3" customWidth="1"/>
    <col min="12537" max="12537" width="9.5" style="3" customWidth="1"/>
    <col min="12538" max="12538" width="7" style="3" customWidth="1"/>
    <col min="12539" max="12539" width="8.33203125" style="3" customWidth="1"/>
    <col min="12540" max="12540" width="7.6640625" style="3" customWidth="1"/>
    <col min="12541" max="12541" width="9" style="3" customWidth="1"/>
    <col min="12542" max="12542" width="6.6640625" style="3" customWidth="1"/>
    <col min="12543" max="12543" width="8.5" style="3" customWidth="1"/>
    <col min="12544" max="12544" width="7.1640625" style="3" customWidth="1"/>
    <col min="12545" max="12545" width="8.83203125" style="3" customWidth="1"/>
    <col min="12546" max="12546" width="6.6640625" style="3" customWidth="1"/>
    <col min="12547" max="12547" width="9.1640625" style="3" customWidth="1"/>
    <col min="12548" max="12790" width="10.33203125" style="3"/>
    <col min="12791" max="12791" width="43.1640625" style="3" customWidth="1"/>
    <col min="12792" max="12792" width="6.6640625" style="3" customWidth="1"/>
    <col min="12793" max="12793" width="9.5" style="3" customWidth="1"/>
    <col min="12794" max="12794" width="7" style="3" customWidth="1"/>
    <col min="12795" max="12795" width="8.33203125" style="3" customWidth="1"/>
    <col min="12796" max="12796" width="7.6640625" style="3" customWidth="1"/>
    <col min="12797" max="12797" width="9" style="3" customWidth="1"/>
    <col min="12798" max="12798" width="6.6640625" style="3" customWidth="1"/>
    <col min="12799" max="12799" width="8.5" style="3" customWidth="1"/>
    <col min="12800" max="12800" width="7.1640625" style="3" customWidth="1"/>
    <col min="12801" max="12801" width="8.83203125" style="3" customWidth="1"/>
    <col min="12802" max="12802" width="6.6640625" style="3" customWidth="1"/>
    <col min="12803" max="12803" width="9.1640625" style="3" customWidth="1"/>
    <col min="12804" max="13046" width="10.33203125" style="3"/>
    <col min="13047" max="13047" width="43.1640625" style="3" customWidth="1"/>
    <col min="13048" max="13048" width="6.6640625" style="3" customWidth="1"/>
    <col min="13049" max="13049" width="9.5" style="3" customWidth="1"/>
    <col min="13050" max="13050" width="7" style="3" customWidth="1"/>
    <col min="13051" max="13051" width="8.33203125" style="3" customWidth="1"/>
    <col min="13052" max="13052" width="7.6640625" style="3" customWidth="1"/>
    <col min="13053" max="13053" width="9" style="3" customWidth="1"/>
    <col min="13054" max="13054" width="6.6640625" style="3" customWidth="1"/>
    <col min="13055" max="13055" width="8.5" style="3" customWidth="1"/>
    <col min="13056" max="13056" width="7.1640625" style="3" customWidth="1"/>
    <col min="13057" max="13057" width="8.83203125" style="3" customWidth="1"/>
    <col min="13058" max="13058" width="6.6640625" style="3" customWidth="1"/>
    <col min="13059" max="13059" width="9.1640625" style="3" customWidth="1"/>
    <col min="13060" max="13302" width="10.33203125" style="3"/>
    <col min="13303" max="13303" width="43.1640625" style="3" customWidth="1"/>
    <col min="13304" max="13304" width="6.6640625" style="3" customWidth="1"/>
    <col min="13305" max="13305" width="9.5" style="3" customWidth="1"/>
    <col min="13306" max="13306" width="7" style="3" customWidth="1"/>
    <col min="13307" max="13307" width="8.33203125" style="3" customWidth="1"/>
    <col min="13308" max="13308" width="7.6640625" style="3" customWidth="1"/>
    <col min="13309" max="13309" width="9" style="3" customWidth="1"/>
    <col min="13310" max="13310" width="6.6640625" style="3" customWidth="1"/>
    <col min="13311" max="13311" width="8.5" style="3" customWidth="1"/>
    <col min="13312" max="13312" width="7.1640625" style="3" customWidth="1"/>
    <col min="13313" max="13313" width="8.83203125" style="3" customWidth="1"/>
    <col min="13314" max="13314" width="6.6640625" style="3" customWidth="1"/>
    <col min="13315" max="13315" width="9.1640625" style="3" customWidth="1"/>
    <col min="13316" max="13558" width="10.33203125" style="3"/>
    <col min="13559" max="13559" width="43.1640625" style="3" customWidth="1"/>
    <col min="13560" max="13560" width="6.6640625" style="3" customWidth="1"/>
    <col min="13561" max="13561" width="9.5" style="3" customWidth="1"/>
    <col min="13562" max="13562" width="7" style="3" customWidth="1"/>
    <col min="13563" max="13563" width="8.33203125" style="3" customWidth="1"/>
    <col min="13564" max="13564" width="7.6640625" style="3" customWidth="1"/>
    <col min="13565" max="13565" width="9" style="3" customWidth="1"/>
    <col min="13566" max="13566" width="6.6640625" style="3" customWidth="1"/>
    <col min="13567" max="13567" width="8.5" style="3" customWidth="1"/>
    <col min="13568" max="13568" width="7.1640625" style="3" customWidth="1"/>
    <col min="13569" max="13569" width="8.83203125" style="3" customWidth="1"/>
    <col min="13570" max="13570" width="6.6640625" style="3" customWidth="1"/>
    <col min="13571" max="13571" width="9.1640625" style="3" customWidth="1"/>
    <col min="13572" max="13814" width="10.33203125" style="3"/>
    <col min="13815" max="13815" width="43.1640625" style="3" customWidth="1"/>
    <col min="13816" max="13816" width="6.6640625" style="3" customWidth="1"/>
    <col min="13817" max="13817" width="9.5" style="3" customWidth="1"/>
    <col min="13818" max="13818" width="7" style="3" customWidth="1"/>
    <col min="13819" max="13819" width="8.33203125" style="3" customWidth="1"/>
    <col min="13820" max="13820" width="7.6640625" style="3" customWidth="1"/>
    <col min="13821" max="13821" width="9" style="3" customWidth="1"/>
    <col min="13822" max="13822" width="6.6640625" style="3" customWidth="1"/>
    <col min="13823" max="13823" width="8.5" style="3" customWidth="1"/>
    <col min="13824" max="13824" width="7.1640625" style="3" customWidth="1"/>
    <col min="13825" max="13825" width="8.83203125" style="3" customWidth="1"/>
    <col min="13826" max="13826" width="6.6640625" style="3" customWidth="1"/>
    <col min="13827" max="13827" width="9.1640625" style="3" customWidth="1"/>
    <col min="13828" max="14070" width="10.33203125" style="3"/>
    <col min="14071" max="14071" width="43.1640625" style="3" customWidth="1"/>
    <col min="14072" max="14072" width="6.6640625" style="3" customWidth="1"/>
    <col min="14073" max="14073" width="9.5" style="3" customWidth="1"/>
    <col min="14074" max="14074" width="7" style="3" customWidth="1"/>
    <col min="14075" max="14075" width="8.33203125" style="3" customWidth="1"/>
    <col min="14076" max="14076" width="7.6640625" style="3" customWidth="1"/>
    <col min="14077" max="14077" width="9" style="3" customWidth="1"/>
    <col min="14078" max="14078" width="6.6640625" style="3" customWidth="1"/>
    <col min="14079" max="14079" width="8.5" style="3" customWidth="1"/>
    <col min="14080" max="14080" width="7.1640625" style="3" customWidth="1"/>
    <col min="14081" max="14081" width="8.83203125" style="3" customWidth="1"/>
    <col min="14082" max="14082" width="6.6640625" style="3" customWidth="1"/>
    <col min="14083" max="14083" width="9.1640625" style="3" customWidth="1"/>
    <col min="14084" max="14326" width="10.33203125" style="3"/>
    <col min="14327" max="14327" width="43.1640625" style="3" customWidth="1"/>
    <col min="14328" max="14328" width="6.6640625" style="3" customWidth="1"/>
    <col min="14329" max="14329" width="9.5" style="3" customWidth="1"/>
    <col min="14330" max="14330" width="7" style="3" customWidth="1"/>
    <col min="14331" max="14331" width="8.33203125" style="3" customWidth="1"/>
    <col min="14332" max="14332" width="7.6640625" style="3" customWidth="1"/>
    <col min="14333" max="14333" width="9" style="3" customWidth="1"/>
    <col min="14334" max="14334" width="6.6640625" style="3" customWidth="1"/>
    <col min="14335" max="14335" width="8.5" style="3" customWidth="1"/>
    <col min="14336" max="14336" width="7.1640625" style="3" customWidth="1"/>
    <col min="14337" max="14337" width="8.83203125" style="3" customWidth="1"/>
    <col min="14338" max="14338" width="6.6640625" style="3" customWidth="1"/>
    <col min="14339" max="14339" width="9.1640625" style="3" customWidth="1"/>
    <col min="14340" max="14582" width="10.33203125" style="3"/>
    <col min="14583" max="14583" width="43.1640625" style="3" customWidth="1"/>
    <col min="14584" max="14584" width="6.6640625" style="3" customWidth="1"/>
    <col min="14585" max="14585" width="9.5" style="3" customWidth="1"/>
    <col min="14586" max="14586" width="7" style="3" customWidth="1"/>
    <col min="14587" max="14587" width="8.33203125" style="3" customWidth="1"/>
    <col min="14588" max="14588" width="7.6640625" style="3" customWidth="1"/>
    <col min="14589" max="14589" width="9" style="3" customWidth="1"/>
    <col min="14590" max="14590" width="6.6640625" style="3" customWidth="1"/>
    <col min="14591" max="14591" width="8.5" style="3" customWidth="1"/>
    <col min="14592" max="14592" width="7.1640625" style="3" customWidth="1"/>
    <col min="14593" max="14593" width="8.83203125" style="3" customWidth="1"/>
    <col min="14594" max="14594" width="6.6640625" style="3" customWidth="1"/>
    <col min="14595" max="14595" width="9.1640625" style="3" customWidth="1"/>
    <col min="14596" max="14838" width="10.33203125" style="3"/>
    <col min="14839" max="14839" width="43.1640625" style="3" customWidth="1"/>
    <col min="14840" max="14840" width="6.6640625" style="3" customWidth="1"/>
    <col min="14841" max="14841" width="9.5" style="3" customWidth="1"/>
    <col min="14842" max="14842" width="7" style="3" customWidth="1"/>
    <col min="14843" max="14843" width="8.33203125" style="3" customWidth="1"/>
    <col min="14844" max="14844" width="7.6640625" style="3" customWidth="1"/>
    <col min="14845" max="14845" width="9" style="3" customWidth="1"/>
    <col min="14846" max="14846" width="6.6640625" style="3" customWidth="1"/>
    <col min="14847" max="14847" width="8.5" style="3" customWidth="1"/>
    <col min="14848" max="14848" width="7.1640625" style="3" customWidth="1"/>
    <col min="14849" max="14849" width="8.83203125" style="3" customWidth="1"/>
    <col min="14850" max="14850" width="6.6640625" style="3" customWidth="1"/>
    <col min="14851" max="14851" width="9.1640625" style="3" customWidth="1"/>
    <col min="14852" max="15094" width="10.33203125" style="3"/>
    <col min="15095" max="15095" width="43.1640625" style="3" customWidth="1"/>
    <col min="15096" max="15096" width="6.6640625" style="3" customWidth="1"/>
    <col min="15097" max="15097" width="9.5" style="3" customWidth="1"/>
    <col min="15098" max="15098" width="7" style="3" customWidth="1"/>
    <col min="15099" max="15099" width="8.33203125" style="3" customWidth="1"/>
    <col min="15100" max="15100" width="7.6640625" style="3" customWidth="1"/>
    <col min="15101" max="15101" width="9" style="3" customWidth="1"/>
    <col min="15102" max="15102" width="6.6640625" style="3" customWidth="1"/>
    <col min="15103" max="15103" width="8.5" style="3" customWidth="1"/>
    <col min="15104" max="15104" width="7.1640625" style="3" customWidth="1"/>
    <col min="15105" max="15105" width="8.83203125" style="3" customWidth="1"/>
    <col min="15106" max="15106" width="6.6640625" style="3" customWidth="1"/>
    <col min="15107" max="15107" width="9.1640625" style="3" customWidth="1"/>
    <col min="15108" max="15350" width="10.33203125" style="3"/>
    <col min="15351" max="15351" width="43.1640625" style="3" customWidth="1"/>
    <col min="15352" max="15352" width="6.6640625" style="3" customWidth="1"/>
    <col min="15353" max="15353" width="9.5" style="3" customWidth="1"/>
    <col min="15354" max="15354" width="7" style="3" customWidth="1"/>
    <col min="15355" max="15355" width="8.33203125" style="3" customWidth="1"/>
    <col min="15356" max="15356" width="7.6640625" style="3" customWidth="1"/>
    <col min="15357" max="15357" width="9" style="3" customWidth="1"/>
    <col min="15358" max="15358" width="6.6640625" style="3" customWidth="1"/>
    <col min="15359" max="15359" width="8.5" style="3" customWidth="1"/>
    <col min="15360" max="15360" width="7.1640625" style="3" customWidth="1"/>
    <col min="15361" max="15361" width="8.83203125" style="3" customWidth="1"/>
    <col min="15362" max="15362" width="6.6640625" style="3" customWidth="1"/>
    <col min="15363" max="15363" width="9.1640625" style="3" customWidth="1"/>
    <col min="15364" max="15606" width="10.33203125" style="3"/>
    <col min="15607" max="15607" width="43.1640625" style="3" customWidth="1"/>
    <col min="15608" max="15608" width="6.6640625" style="3" customWidth="1"/>
    <col min="15609" max="15609" width="9.5" style="3" customWidth="1"/>
    <col min="15610" max="15610" width="7" style="3" customWidth="1"/>
    <col min="15611" max="15611" width="8.33203125" style="3" customWidth="1"/>
    <col min="15612" max="15612" width="7.6640625" style="3" customWidth="1"/>
    <col min="15613" max="15613" width="9" style="3" customWidth="1"/>
    <col min="15614" max="15614" width="6.6640625" style="3" customWidth="1"/>
    <col min="15615" max="15615" width="8.5" style="3" customWidth="1"/>
    <col min="15616" max="15616" width="7.1640625" style="3" customWidth="1"/>
    <col min="15617" max="15617" width="8.83203125" style="3" customWidth="1"/>
    <col min="15618" max="15618" width="6.6640625" style="3" customWidth="1"/>
    <col min="15619" max="15619" width="9.1640625" style="3" customWidth="1"/>
    <col min="15620" max="15862" width="10.33203125" style="3"/>
    <col min="15863" max="15863" width="43.1640625" style="3" customWidth="1"/>
    <col min="15864" max="15864" width="6.6640625" style="3" customWidth="1"/>
    <col min="15865" max="15865" width="9.5" style="3" customWidth="1"/>
    <col min="15866" max="15866" width="7" style="3" customWidth="1"/>
    <col min="15867" max="15867" width="8.33203125" style="3" customWidth="1"/>
    <col min="15868" max="15868" width="7.6640625" style="3" customWidth="1"/>
    <col min="15869" max="15869" width="9" style="3" customWidth="1"/>
    <col min="15870" max="15870" width="6.6640625" style="3" customWidth="1"/>
    <col min="15871" max="15871" width="8.5" style="3" customWidth="1"/>
    <col min="15872" max="15872" width="7.1640625" style="3" customWidth="1"/>
    <col min="15873" max="15873" width="8.83203125" style="3" customWidth="1"/>
    <col min="15874" max="15874" width="6.6640625" style="3" customWidth="1"/>
    <col min="15875" max="15875" width="9.1640625" style="3" customWidth="1"/>
    <col min="15876" max="16118" width="10.33203125" style="3"/>
    <col min="16119" max="16119" width="43.1640625" style="3" customWidth="1"/>
    <col min="16120" max="16120" width="6.6640625" style="3" customWidth="1"/>
    <col min="16121" max="16121" width="9.5" style="3" customWidth="1"/>
    <col min="16122" max="16122" width="7" style="3" customWidth="1"/>
    <col min="16123" max="16123" width="8.33203125" style="3" customWidth="1"/>
    <col min="16124" max="16124" width="7.6640625" style="3" customWidth="1"/>
    <col min="16125" max="16125" width="9" style="3" customWidth="1"/>
    <col min="16126" max="16126" width="6.6640625" style="3" customWidth="1"/>
    <col min="16127" max="16127" width="8.5" style="3" customWidth="1"/>
    <col min="16128" max="16128" width="7.1640625" style="3" customWidth="1"/>
    <col min="16129" max="16129" width="8.83203125" style="3" customWidth="1"/>
    <col min="16130" max="16130" width="6.6640625" style="3" customWidth="1"/>
    <col min="16131" max="16131" width="9.1640625" style="3" customWidth="1"/>
    <col min="16132" max="16384" width="10.33203125" style="3"/>
  </cols>
  <sheetData>
    <row r="2" spans="1:14" x14ac:dyDescent="0.35">
      <c r="B2" s="1" t="s">
        <v>11</v>
      </c>
      <c r="C2" s="2"/>
    </row>
    <row r="3" spans="1:14" ht="15" x14ac:dyDescent="0.35">
      <c r="B3" s="4" t="s">
        <v>2</v>
      </c>
      <c r="C3" s="1"/>
    </row>
    <row r="4" spans="1:14" x14ac:dyDescent="0.35">
      <c r="B4" s="1" t="s">
        <v>73</v>
      </c>
      <c r="C4" s="1"/>
      <c r="I4" s="5"/>
    </row>
    <row r="5" spans="1:14" ht="25" customHeight="1" x14ac:dyDescent="0.35">
      <c r="B5" s="89" t="s">
        <v>71</v>
      </c>
      <c r="C5" s="89"/>
      <c r="D5" s="6">
        <v>325000</v>
      </c>
      <c r="E5" s="12"/>
      <c r="F5" s="13"/>
    </row>
    <row r="6" spans="1:14" ht="12.15" customHeight="1" x14ac:dyDescent="0.25">
      <c r="B6" s="11"/>
      <c r="C6" s="11"/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</row>
    <row r="7" spans="1:14" ht="18" customHeight="1" x14ac:dyDescent="0.25">
      <c r="A7" s="63"/>
      <c r="B7" s="31"/>
      <c r="C7" s="31"/>
      <c r="D7" s="32">
        <v>2026</v>
      </c>
      <c r="E7" s="32">
        <v>2027</v>
      </c>
      <c r="F7" s="32">
        <v>2028</v>
      </c>
      <c r="G7" s="32">
        <v>2029</v>
      </c>
      <c r="H7" s="32">
        <v>2030</v>
      </c>
      <c r="I7" s="32">
        <v>2031</v>
      </c>
      <c r="J7" s="32">
        <v>2032</v>
      </c>
      <c r="K7" s="32">
        <v>2033</v>
      </c>
      <c r="L7" s="32">
        <v>2034</v>
      </c>
      <c r="M7" s="32">
        <v>2035</v>
      </c>
      <c r="N7" s="74" t="s">
        <v>22</v>
      </c>
    </row>
    <row r="8" spans="1:14" ht="18" customHeight="1" x14ac:dyDescent="0.35">
      <c r="A8" s="46" t="s">
        <v>33</v>
      </c>
      <c r="B8" s="39" t="s">
        <v>3</v>
      </c>
      <c r="C8" s="47"/>
      <c r="D8" s="33">
        <v>350</v>
      </c>
      <c r="E8" s="33">
        <f>D8*1.05</f>
        <v>367.5</v>
      </c>
      <c r="F8" s="33">
        <f t="shared" ref="F8:M8" si="0">E8*1.05</f>
        <v>385.875</v>
      </c>
      <c r="G8" s="33">
        <f t="shared" si="0"/>
        <v>405.16875000000005</v>
      </c>
      <c r="H8" s="33">
        <f t="shared" si="0"/>
        <v>425.42718750000006</v>
      </c>
      <c r="I8" s="33">
        <f t="shared" si="0"/>
        <v>446.69854687500009</v>
      </c>
      <c r="J8" s="33">
        <f t="shared" si="0"/>
        <v>469.03347421875009</v>
      </c>
      <c r="K8" s="33">
        <f t="shared" si="0"/>
        <v>492.48514792968763</v>
      </c>
      <c r="L8" s="33">
        <f t="shared" si="0"/>
        <v>517.10940532617201</v>
      </c>
      <c r="M8" s="33">
        <f t="shared" si="0"/>
        <v>542.96487559248067</v>
      </c>
      <c r="N8" s="15"/>
    </row>
    <row r="9" spans="1:14" ht="18" customHeight="1" x14ac:dyDescent="0.35">
      <c r="A9" s="46" t="s">
        <v>34</v>
      </c>
      <c r="B9" s="39" t="s">
        <v>4</v>
      </c>
      <c r="C9" s="48"/>
      <c r="D9" s="15">
        <v>40</v>
      </c>
      <c r="E9" s="15">
        <v>40</v>
      </c>
      <c r="F9" s="15">
        <v>40</v>
      </c>
      <c r="G9" s="15">
        <v>40</v>
      </c>
      <c r="H9" s="15">
        <v>40</v>
      </c>
      <c r="I9" s="15">
        <v>40</v>
      </c>
      <c r="J9" s="15">
        <v>40</v>
      </c>
      <c r="K9" s="15">
        <v>40</v>
      </c>
      <c r="L9" s="15">
        <v>40</v>
      </c>
      <c r="M9" s="15">
        <v>40</v>
      </c>
      <c r="N9" s="15"/>
    </row>
    <row r="10" spans="1:14" ht="18" customHeight="1" x14ac:dyDescent="0.35">
      <c r="A10" s="46" t="s">
        <v>45</v>
      </c>
      <c r="B10" s="39" t="s">
        <v>5</v>
      </c>
      <c r="C10" s="48" t="s">
        <v>52</v>
      </c>
      <c r="D10" s="72">
        <f t="shared" ref="D10:G10" si="1">365-D9</f>
        <v>325</v>
      </c>
      <c r="E10" s="72">
        <f t="shared" si="1"/>
        <v>325</v>
      </c>
      <c r="F10" s="72">
        <f t="shared" si="1"/>
        <v>325</v>
      </c>
      <c r="G10" s="72">
        <f t="shared" si="1"/>
        <v>325</v>
      </c>
      <c r="H10" s="15">
        <f t="shared" ref="H10:M10" si="2">365-H9</f>
        <v>325</v>
      </c>
      <c r="I10" s="15">
        <f t="shared" si="2"/>
        <v>325</v>
      </c>
      <c r="J10" s="15">
        <f t="shared" si="2"/>
        <v>325</v>
      </c>
      <c r="K10" s="15">
        <f t="shared" si="2"/>
        <v>325</v>
      </c>
      <c r="L10" s="15">
        <f t="shared" si="2"/>
        <v>325</v>
      </c>
      <c r="M10" s="15">
        <f t="shared" si="2"/>
        <v>325</v>
      </c>
      <c r="N10" s="15"/>
    </row>
    <row r="11" spans="1:14" ht="18" customHeight="1" x14ac:dyDescent="0.35">
      <c r="A11" s="46" t="s">
        <v>35</v>
      </c>
      <c r="B11" s="39" t="s">
        <v>75</v>
      </c>
      <c r="C11" s="48"/>
      <c r="D11" s="73">
        <v>0.3</v>
      </c>
      <c r="E11" s="73">
        <v>0.4</v>
      </c>
      <c r="F11" s="73">
        <v>0.5</v>
      </c>
      <c r="G11" s="73">
        <v>0.6</v>
      </c>
      <c r="H11" s="16">
        <v>0.65</v>
      </c>
      <c r="I11" s="16">
        <v>0.7</v>
      </c>
      <c r="J11" s="16">
        <v>0.7</v>
      </c>
      <c r="K11" s="16">
        <v>0.7</v>
      </c>
      <c r="L11" s="16">
        <v>0.7</v>
      </c>
      <c r="M11" s="16">
        <v>0.7</v>
      </c>
      <c r="N11" s="15"/>
    </row>
    <row r="12" spans="1:14" ht="18" customHeight="1" x14ac:dyDescent="0.35">
      <c r="A12" s="46" t="s">
        <v>46</v>
      </c>
      <c r="B12" s="40" t="s">
        <v>10</v>
      </c>
      <c r="C12" s="49" t="s">
        <v>53</v>
      </c>
      <c r="D12" s="67" t="s">
        <v>72</v>
      </c>
      <c r="E12" s="67"/>
      <c r="F12" s="67"/>
      <c r="G12" s="67"/>
      <c r="H12" s="35">
        <f t="shared" ref="H12:M12" si="3">H8*H10*H11</f>
        <v>89871.493359375017</v>
      </c>
      <c r="I12" s="35">
        <f t="shared" si="3"/>
        <v>101623.91941406252</v>
      </c>
      <c r="J12" s="35">
        <f t="shared" si="3"/>
        <v>106705.11538476564</v>
      </c>
      <c r="K12" s="35">
        <f t="shared" si="3"/>
        <v>112040.37115400392</v>
      </c>
      <c r="L12" s="35">
        <f t="shared" si="3"/>
        <v>117642.38971170412</v>
      </c>
      <c r="M12" s="35">
        <f t="shared" si="3"/>
        <v>123524.50919728934</v>
      </c>
      <c r="N12" s="35"/>
    </row>
    <row r="13" spans="1:14" ht="18" customHeight="1" x14ac:dyDescent="0.35">
      <c r="A13" s="46" t="s">
        <v>47</v>
      </c>
      <c r="B13" s="41" t="s">
        <v>6</v>
      </c>
      <c r="C13" s="50" t="s">
        <v>54</v>
      </c>
      <c r="D13" s="36">
        <f>$D$5*D14</f>
        <v>19500</v>
      </c>
      <c r="E13" s="36">
        <f t="shared" ref="E13:G13" si="4">$D$5*E14</f>
        <v>19500</v>
      </c>
      <c r="F13" s="36">
        <f t="shared" si="4"/>
        <v>19500</v>
      </c>
      <c r="G13" s="36">
        <f t="shared" si="4"/>
        <v>19500</v>
      </c>
      <c r="H13" s="42">
        <f>H12*30%</f>
        <v>26961.448007812505</v>
      </c>
      <c r="I13" s="42">
        <f t="shared" ref="I13:M13" si="5">I12*30%</f>
        <v>30487.175824218753</v>
      </c>
      <c r="J13" s="42">
        <f t="shared" si="5"/>
        <v>32011.534615429689</v>
      </c>
      <c r="K13" s="42">
        <f t="shared" si="5"/>
        <v>33612.111346201178</v>
      </c>
      <c r="L13" s="42">
        <f t="shared" si="5"/>
        <v>35292.716913511234</v>
      </c>
      <c r="M13" s="42">
        <f t="shared" si="5"/>
        <v>37057.352759186804</v>
      </c>
      <c r="N13" s="42">
        <f>SUM(D13:M13)</f>
        <v>273422.33946636022</v>
      </c>
    </row>
    <row r="14" spans="1:14" ht="18" customHeight="1" x14ac:dyDescent="0.35">
      <c r="A14" s="46" t="s">
        <v>48</v>
      </c>
      <c r="B14" s="41" t="s">
        <v>7</v>
      </c>
      <c r="C14" s="48" t="s">
        <v>63</v>
      </c>
      <c r="D14" s="17">
        <v>0.06</v>
      </c>
      <c r="E14" s="17">
        <v>0.06</v>
      </c>
      <c r="F14" s="17">
        <v>0.06</v>
      </c>
      <c r="G14" s="17">
        <v>0.06</v>
      </c>
      <c r="H14" s="18">
        <f t="shared" ref="H14:M14" si="6">H13/$D$5</f>
        <v>8.2958301562500017E-2</v>
      </c>
      <c r="I14" s="18">
        <f t="shared" si="6"/>
        <v>9.380669484375001E-2</v>
      </c>
      <c r="J14" s="18">
        <f t="shared" si="6"/>
        <v>9.8497029585937507E-2</v>
      </c>
      <c r="K14" s="18">
        <f t="shared" si="6"/>
        <v>0.10342188106523439</v>
      </c>
      <c r="L14" s="18">
        <f t="shared" si="6"/>
        <v>0.10859297511849611</v>
      </c>
      <c r="M14" s="18">
        <f t="shared" si="6"/>
        <v>0.11402262387442094</v>
      </c>
      <c r="N14" s="43"/>
    </row>
    <row r="15" spans="1:14" ht="18" customHeight="1" x14ac:dyDescent="0.35">
      <c r="A15" s="46" t="s">
        <v>49</v>
      </c>
      <c r="B15" s="39" t="s">
        <v>8</v>
      </c>
      <c r="C15" s="48" t="s">
        <v>55</v>
      </c>
      <c r="D15" s="37">
        <f>D8*D9</f>
        <v>14000</v>
      </c>
      <c r="E15" s="37">
        <f>E8*E9</f>
        <v>14700</v>
      </c>
      <c r="F15" s="37">
        <f>F8*F9</f>
        <v>15435</v>
      </c>
      <c r="G15" s="37">
        <f>G8*G9</f>
        <v>16206.750000000002</v>
      </c>
      <c r="H15" s="37">
        <f>H8*H9</f>
        <v>17017.087500000001</v>
      </c>
      <c r="I15" s="37">
        <f t="shared" ref="I15:M15" si="7">I8*I9</f>
        <v>17867.941875000004</v>
      </c>
      <c r="J15" s="37">
        <f t="shared" si="7"/>
        <v>18761.338968750002</v>
      </c>
      <c r="K15" s="37">
        <f t="shared" si="7"/>
        <v>19699.405917187505</v>
      </c>
      <c r="L15" s="37">
        <f t="shared" si="7"/>
        <v>20684.376213046882</v>
      </c>
      <c r="M15" s="37">
        <f t="shared" si="7"/>
        <v>21718.595023699228</v>
      </c>
      <c r="N15" s="42">
        <f>SUM(D15:M15)</f>
        <v>176090.49549768359</v>
      </c>
    </row>
    <row r="16" spans="1:14" ht="18" customHeight="1" x14ac:dyDescent="0.35">
      <c r="A16" s="46" t="s">
        <v>50</v>
      </c>
      <c r="B16" s="41" t="s">
        <v>42</v>
      </c>
      <c r="C16" s="50" t="s">
        <v>56</v>
      </c>
      <c r="D16" s="45">
        <f>D13+D15</f>
        <v>33500</v>
      </c>
      <c r="E16" s="45">
        <f t="shared" ref="E16:M16" si="8">E13+E15</f>
        <v>34200</v>
      </c>
      <c r="F16" s="45">
        <f t="shared" si="8"/>
        <v>34935</v>
      </c>
      <c r="G16" s="45">
        <f t="shared" si="8"/>
        <v>35706.75</v>
      </c>
      <c r="H16" s="45">
        <f t="shared" si="8"/>
        <v>43978.535507812507</v>
      </c>
      <c r="I16" s="45">
        <f t="shared" si="8"/>
        <v>48355.117699218754</v>
      </c>
      <c r="J16" s="45">
        <f t="shared" si="8"/>
        <v>50772.873584179688</v>
      </c>
      <c r="K16" s="45">
        <f t="shared" si="8"/>
        <v>53311.517263388683</v>
      </c>
      <c r="L16" s="45">
        <f t="shared" si="8"/>
        <v>55977.093126558117</v>
      </c>
      <c r="M16" s="45">
        <f t="shared" si="8"/>
        <v>58775.947782886033</v>
      </c>
      <c r="N16" s="42">
        <f>SUM(D16:M16)</f>
        <v>449512.83496404375</v>
      </c>
    </row>
    <row r="17" spans="1:14" ht="18" customHeight="1" thickBot="1" x14ac:dyDescent="0.4">
      <c r="A17" s="64" t="s">
        <v>51</v>
      </c>
      <c r="B17" s="44" t="s">
        <v>9</v>
      </c>
      <c r="C17" s="51" t="s">
        <v>64</v>
      </c>
      <c r="D17" s="20">
        <f>D16/$D$5</f>
        <v>0.10307692307692308</v>
      </c>
      <c r="E17" s="20">
        <f t="shared" ref="E17:M17" si="9">E16/$D$5</f>
        <v>0.10523076923076922</v>
      </c>
      <c r="F17" s="20">
        <f t="shared" si="9"/>
        <v>0.10749230769230769</v>
      </c>
      <c r="G17" s="20">
        <f t="shared" si="9"/>
        <v>0.10986692307692307</v>
      </c>
      <c r="H17" s="20">
        <f t="shared" si="9"/>
        <v>0.13531857079326925</v>
      </c>
      <c r="I17" s="20">
        <f t="shared" si="9"/>
        <v>0.14878497753605771</v>
      </c>
      <c r="J17" s="20">
        <f t="shared" si="9"/>
        <v>0.15622422641286057</v>
      </c>
      <c r="K17" s="20">
        <f t="shared" si="9"/>
        <v>0.16403543773350365</v>
      </c>
      <c r="L17" s="20">
        <f t="shared" si="9"/>
        <v>0.17223720962017883</v>
      </c>
      <c r="M17" s="20">
        <f t="shared" si="9"/>
        <v>0.18084907010118778</v>
      </c>
      <c r="N17" s="38"/>
    </row>
    <row r="18" spans="1:14" ht="8" customHeight="1" thickTop="1" x14ac:dyDescent="0.35"/>
    <row r="19" spans="1:14" ht="19.149999999999999" customHeight="1" x14ac:dyDescent="0.35">
      <c r="B19" s="10" t="s">
        <v>43</v>
      </c>
      <c r="C19" s="9"/>
      <c r="D19" s="9"/>
      <c r="E19" s="9"/>
      <c r="F19" s="9"/>
      <c r="G19" s="6"/>
      <c r="H19" s="6"/>
      <c r="I19" s="7"/>
      <c r="J19" s="7"/>
      <c r="K19" s="7"/>
    </row>
    <row r="20" spans="1:14" ht="12.15" customHeight="1" x14ac:dyDescent="0.35"/>
    <row r="21" spans="1:14" ht="16.149999999999999" customHeight="1" x14ac:dyDescent="0.35">
      <c r="B21" s="10" t="s">
        <v>65</v>
      </c>
      <c r="C21" s="8"/>
    </row>
    <row r="22" spans="1:14" ht="16.149999999999999" customHeight="1" x14ac:dyDescent="0.35">
      <c r="B22" s="65" t="s">
        <v>68</v>
      </c>
      <c r="C22" s="8"/>
    </row>
    <row r="23" spans="1:14" ht="16.149999999999999" customHeight="1" x14ac:dyDescent="0.3">
      <c r="B23" s="66" t="s">
        <v>69</v>
      </c>
    </row>
    <row r="24" spans="1:14" ht="16.149999999999999" customHeight="1" x14ac:dyDescent="0.35">
      <c r="B24" s="65" t="s">
        <v>70</v>
      </c>
      <c r="C24" s="2"/>
    </row>
    <row r="25" spans="1:14" ht="16.149999999999999" customHeight="1" x14ac:dyDescent="0.3">
      <c r="B25" s="66" t="s">
        <v>67</v>
      </c>
    </row>
  </sheetData>
  <mergeCells count="1">
    <mergeCell ref="B5:C5"/>
  </mergeCells>
  <pageMargins left="0.75" right="0.75" top="1" bottom="1" header="0.51" footer="0.51"/>
  <pageSetup paperSize="9" scale="79" orientation="landscape" horizontalDpi="0" verticalDpi="0"/>
  <headerFooter>
    <oddFooter>&amp;L_x000D_&amp;1#&amp;"Calibri"&amp;9&amp;K000000 Classified: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C95B-18A6-AA49-846C-BB481F8536E3}">
  <sheetPr>
    <pageSetUpPr fitToPage="1"/>
  </sheetPr>
  <dimension ref="A2:N25"/>
  <sheetViews>
    <sheetView showGridLines="0" zoomScale="120" zoomScaleNormal="120" zoomScaleSheetLayoutView="100" workbookViewId="0">
      <selection activeCell="F15" sqref="F15"/>
    </sheetView>
  </sheetViews>
  <sheetFormatPr defaultColWidth="10.33203125" defaultRowHeight="10.5" x14ac:dyDescent="0.35"/>
  <cols>
    <col min="1" max="1" width="3" style="3" customWidth="1"/>
    <col min="2" max="2" width="23.5" style="3" customWidth="1"/>
    <col min="3" max="3" width="12" style="3" customWidth="1"/>
    <col min="4" max="8" width="10" style="3" customWidth="1"/>
    <col min="9" max="13" width="10.33203125" style="3"/>
    <col min="14" max="14" width="9.1640625" style="3" customWidth="1"/>
    <col min="15" max="246" width="10.33203125" style="3"/>
    <col min="247" max="247" width="43.1640625" style="3" customWidth="1"/>
    <col min="248" max="248" width="6.6640625" style="3" customWidth="1"/>
    <col min="249" max="249" width="9.5" style="3" customWidth="1"/>
    <col min="250" max="250" width="7" style="3" customWidth="1"/>
    <col min="251" max="251" width="8.33203125" style="3" customWidth="1"/>
    <col min="252" max="252" width="7.6640625" style="3" customWidth="1"/>
    <col min="253" max="253" width="9" style="3" customWidth="1"/>
    <col min="254" max="254" width="6.6640625" style="3" customWidth="1"/>
    <col min="255" max="255" width="8.5" style="3" customWidth="1"/>
    <col min="256" max="256" width="7.1640625" style="3" customWidth="1"/>
    <col min="257" max="257" width="8.83203125" style="3" customWidth="1"/>
    <col min="258" max="258" width="6.6640625" style="3" customWidth="1"/>
    <col min="259" max="259" width="9.1640625" style="3" customWidth="1"/>
    <col min="260" max="502" width="10.33203125" style="3"/>
    <col min="503" max="503" width="43.1640625" style="3" customWidth="1"/>
    <col min="504" max="504" width="6.6640625" style="3" customWidth="1"/>
    <col min="505" max="505" width="9.5" style="3" customWidth="1"/>
    <col min="506" max="506" width="7" style="3" customWidth="1"/>
    <col min="507" max="507" width="8.33203125" style="3" customWidth="1"/>
    <col min="508" max="508" width="7.6640625" style="3" customWidth="1"/>
    <col min="509" max="509" width="9" style="3" customWidth="1"/>
    <col min="510" max="510" width="6.6640625" style="3" customWidth="1"/>
    <col min="511" max="511" width="8.5" style="3" customWidth="1"/>
    <col min="512" max="512" width="7.1640625" style="3" customWidth="1"/>
    <col min="513" max="513" width="8.83203125" style="3" customWidth="1"/>
    <col min="514" max="514" width="6.6640625" style="3" customWidth="1"/>
    <col min="515" max="515" width="9.1640625" style="3" customWidth="1"/>
    <col min="516" max="758" width="10.33203125" style="3"/>
    <col min="759" max="759" width="43.1640625" style="3" customWidth="1"/>
    <col min="760" max="760" width="6.6640625" style="3" customWidth="1"/>
    <col min="761" max="761" width="9.5" style="3" customWidth="1"/>
    <col min="762" max="762" width="7" style="3" customWidth="1"/>
    <col min="763" max="763" width="8.33203125" style="3" customWidth="1"/>
    <col min="764" max="764" width="7.6640625" style="3" customWidth="1"/>
    <col min="765" max="765" width="9" style="3" customWidth="1"/>
    <col min="766" max="766" width="6.6640625" style="3" customWidth="1"/>
    <col min="767" max="767" width="8.5" style="3" customWidth="1"/>
    <col min="768" max="768" width="7.1640625" style="3" customWidth="1"/>
    <col min="769" max="769" width="8.83203125" style="3" customWidth="1"/>
    <col min="770" max="770" width="6.6640625" style="3" customWidth="1"/>
    <col min="771" max="771" width="9.1640625" style="3" customWidth="1"/>
    <col min="772" max="1014" width="10.33203125" style="3"/>
    <col min="1015" max="1015" width="43.1640625" style="3" customWidth="1"/>
    <col min="1016" max="1016" width="6.6640625" style="3" customWidth="1"/>
    <col min="1017" max="1017" width="9.5" style="3" customWidth="1"/>
    <col min="1018" max="1018" width="7" style="3" customWidth="1"/>
    <col min="1019" max="1019" width="8.33203125" style="3" customWidth="1"/>
    <col min="1020" max="1020" width="7.6640625" style="3" customWidth="1"/>
    <col min="1021" max="1021" width="9" style="3" customWidth="1"/>
    <col min="1022" max="1022" width="6.6640625" style="3" customWidth="1"/>
    <col min="1023" max="1023" width="8.5" style="3" customWidth="1"/>
    <col min="1024" max="1024" width="7.1640625" style="3" customWidth="1"/>
    <col min="1025" max="1025" width="8.83203125" style="3" customWidth="1"/>
    <col min="1026" max="1026" width="6.6640625" style="3" customWidth="1"/>
    <col min="1027" max="1027" width="9.1640625" style="3" customWidth="1"/>
    <col min="1028" max="1270" width="10.33203125" style="3"/>
    <col min="1271" max="1271" width="43.1640625" style="3" customWidth="1"/>
    <col min="1272" max="1272" width="6.6640625" style="3" customWidth="1"/>
    <col min="1273" max="1273" width="9.5" style="3" customWidth="1"/>
    <col min="1274" max="1274" width="7" style="3" customWidth="1"/>
    <col min="1275" max="1275" width="8.33203125" style="3" customWidth="1"/>
    <col min="1276" max="1276" width="7.6640625" style="3" customWidth="1"/>
    <col min="1277" max="1277" width="9" style="3" customWidth="1"/>
    <col min="1278" max="1278" width="6.6640625" style="3" customWidth="1"/>
    <col min="1279" max="1279" width="8.5" style="3" customWidth="1"/>
    <col min="1280" max="1280" width="7.1640625" style="3" customWidth="1"/>
    <col min="1281" max="1281" width="8.83203125" style="3" customWidth="1"/>
    <col min="1282" max="1282" width="6.6640625" style="3" customWidth="1"/>
    <col min="1283" max="1283" width="9.1640625" style="3" customWidth="1"/>
    <col min="1284" max="1526" width="10.33203125" style="3"/>
    <col min="1527" max="1527" width="43.1640625" style="3" customWidth="1"/>
    <col min="1528" max="1528" width="6.6640625" style="3" customWidth="1"/>
    <col min="1529" max="1529" width="9.5" style="3" customWidth="1"/>
    <col min="1530" max="1530" width="7" style="3" customWidth="1"/>
    <col min="1531" max="1531" width="8.33203125" style="3" customWidth="1"/>
    <col min="1532" max="1532" width="7.6640625" style="3" customWidth="1"/>
    <col min="1533" max="1533" width="9" style="3" customWidth="1"/>
    <col min="1534" max="1534" width="6.6640625" style="3" customWidth="1"/>
    <col min="1535" max="1535" width="8.5" style="3" customWidth="1"/>
    <col min="1536" max="1536" width="7.1640625" style="3" customWidth="1"/>
    <col min="1537" max="1537" width="8.83203125" style="3" customWidth="1"/>
    <col min="1538" max="1538" width="6.6640625" style="3" customWidth="1"/>
    <col min="1539" max="1539" width="9.1640625" style="3" customWidth="1"/>
    <col min="1540" max="1782" width="10.33203125" style="3"/>
    <col min="1783" max="1783" width="43.1640625" style="3" customWidth="1"/>
    <col min="1784" max="1784" width="6.6640625" style="3" customWidth="1"/>
    <col min="1785" max="1785" width="9.5" style="3" customWidth="1"/>
    <col min="1786" max="1786" width="7" style="3" customWidth="1"/>
    <col min="1787" max="1787" width="8.33203125" style="3" customWidth="1"/>
    <col min="1788" max="1788" width="7.6640625" style="3" customWidth="1"/>
    <col min="1789" max="1789" width="9" style="3" customWidth="1"/>
    <col min="1790" max="1790" width="6.6640625" style="3" customWidth="1"/>
    <col min="1791" max="1791" width="8.5" style="3" customWidth="1"/>
    <col min="1792" max="1792" width="7.1640625" style="3" customWidth="1"/>
    <col min="1793" max="1793" width="8.83203125" style="3" customWidth="1"/>
    <col min="1794" max="1794" width="6.6640625" style="3" customWidth="1"/>
    <col min="1795" max="1795" width="9.1640625" style="3" customWidth="1"/>
    <col min="1796" max="2038" width="10.33203125" style="3"/>
    <col min="2039" max="2039" width="43.1640625" style="3" customWidth="1"/>
    <col min="2040" max="2040" width="6.6640625" style="3" customWidth="1"/>
    <col min="2041" max="2041" width="9.5" style="3" customWidth="1"/>
    <col min="2042" max="2042" width="7" style="3" customWidth="1"/>
    <col min="2043" max="2043" width="8.33203125" style="3" customWidth="1"/>
    <col min="2044" max="2044" width="7.6640625" style="3" customWidth="1"/>
    <col min="2045" max="2045" width="9" style="3" customWidth="1"/>
    <col min="2046" max="2046" width="6.6640625" style="3" customWidth="1"/>
    <col min="2047" max="2047" width="8.5" style="3" customWidth="1"/>
    <col min="2048" max="2048" width="7.1640625" style="3" customWidth="1"/>
    <col min="2049" max="2049" width="8.83203125" style="3" customWidth="1"/>
    <col min="2050" max="2050" width="6.6640625" style="3" customWidth="1"/>
    <col min="2051" max="2051" width="9.1640625" style="3" customWidth="1"/>
    <col min="2052" max="2294" width="10.33203125" style="3"/>
    <col min="2295" max="2295" width="43.1640625" style="3" customWidth="1"/>
    <col min="2296" max="2296" width="6.6640625" style="3" customWidth="1"/>
    <col min="2297" max="2297" width="9.5" style="3" customWidth="1"/>
    <col min="2298" max="2298" width="7" style="3" customWidth="1"/>
    <col min="2299" max="2299" width="8.33203125" style="3" customWidth="1"/>
    <col min="2300" max="2300" width="7.6640625" style="3" customWidth="1"/>
    <col min="2301" max="2301" width="9" style="3" customWidth="1"/>
    <col min="2302" max="2302" width="6.6640625" style="3" customWidth="1"/>
    <col min="2303" max="2303" width="8.5" style="3" customWidth="1"/>
    <col min="2304" max="2304" width="7.1640625" style="3" customWidth="1"/>
    <col min="2305" max="2305" width="8.83203125" style="3" customWidth="1"/>
    <col min="2306" max="2306" width="6.6640625" style="3" customWidth="1"/>
    <col min="2307" max="2307" width="9.1640625" style="3" customWidth="1"/>
    <col min="2308" max="2550" width="10.33203125" style="3"/>
    <col min="2551" max="2551" width="43.1640625" style="3" customWidth="1"/>
    <col min="2552" max="2552" width="6.6640625" style="3" customWidth="1"/>
    <col min="2553" max="2553" width="9.5" style="3" customWidth="1"/>
    <col min="2554" max="2554" width="7" style="3" customWidth="1"/>
    <col min="2555" max="2555" width="8.33203125" style="3" customWidth="1"/>
    <col min="2556" max="2556" width="7.6640625" style="3" customWidth="1"/>
    <col min="2557" max="2557" width="9" style="3" customWidth="1"/>
    <col min="2558" max="2558" width="6.6640625" style="3" customWidth="1"/>
    <col min="2559" max="2559" width="8.5" style="3" customWidth="1"/>
    <col min="2560" max="2560" width="7.1640625" style="3" customWidth="1"/>
    <col min="2561" max="2561" width="8.83203125" style="3" customWidth="1"/>
    <col min="2562" max="2562" width="6.6640625" style="3" customWidth="1"/>
    <col min="2563" max="2563" width="9.1640625" style="3" customWidth="1"/>
    <col min="2564" max="2806" width="10.33203125" style="3"/>
    <col min="2807" max="2807" width="43.1640625" style="3" customWidth="1"/>
    <col min="2808" max="2808" width="6.6640625" style="3" customWidth="1"/>
    <col min="2809" max="2809" width="9.5" style="3" customWidth="1"/>
    <col min="2810" max="2810" width="7" style="3" customWidth="1"/>
    <col min="2811" max="2811" width="8.33203125" style="3" customWidth="1"/>
    <col min="2812" max="2812" width="7.6640625" style="3" customWidth="1"/>
    <col min="2813" max="2813" width="9" style="3" customWidth="1"/>
    <col min="2814" max="2814" width="6.6640625" style="3" customWidth="1"/>
    <col min="2815" max="2815" width="8.5" style="3" customWidth="1"/>
    <col min="2816" max="2816" width="7.1640625" style="3" customWidth="1"/>
    <col min="2817" max="2817" width="8.83203125" style="3" customWidth="1"/>
    <col min="2818" max="2818" width="6.6640625" style="3" customWidth="1"/>
    <col min="2819" max="2819" width="9.1640625" style="3" customWidth="1"/>
    <col min="2820" max="3062" width="10.33203125" style="3"/>
    <col min="3063" max="3063" width="43.1640625" style="3" customWidth="1"/>
    <col min="3064" max="3064" width="6.6640625" style="3" customWidth="1"/>
    <col min="3065" max="3065" width="9.5" style="3" customWidth="1"/>
    <col min="3066" max="3066" width="7" style="3" customWidth="1"/>
    <col min="3067" max="3067" width="8.33203125" style="3" customWidth="1"/>
    <col min="3068" max="3068" width="7.6640625" style="3" customWidth="1"/>
    <col min="3069" max="3069" width="9" style="3" customWidth="1"/>
    <col min="3070" max="3070" width="6.6640625" style="3" customWidth="1"/>
    <col min="3071" max="3071" width="8.5" style="3" customWidth="1"/>
    <col min="3072" max="3072" width="7.1640625" style="3" customWidth="1"/>
    <col min="3073" max="3073" width="8.83203125" style="3" customWidth="1"/>
    <col min="3074" max="3074" width="6.6640625" style="3" customWidth="1"/>
    <col min="3075" max="3075" width="9.1640625" style="3" customWidth="1"/>
    <col min="3076" max="3318" width="10.33203125" style="3"/>
    <col min="3319" max="3319" width="43.1640625" style="3" customWidth="1"/>
    <col min="3320" max="3320" width="6.6640625" style="3" customWidth="1"/>
    <col min="3321" max="3321" width="9.5" style="3" customWidth="1"/>
    <col min="3322" max="3322" width="7" style="3" customWidth="1"/>
    <col min="3323" max="3323" width="8.33203125" style="3" customWidth="1"/>
    <col min="3324" max="3324" width="7.6640625" style="3" customWidth="1"/>
    <col min="3325" max="3325" width="9" style="3" customWidth="1"/>
    <col min="3326" max="3326" width="6.6640625" style="3" customWidth="1"/>
    <col min="3327" max="3327" width="8.5" style="3" customWidth="1"/>
    <col min="3328" max="3328" width="7.1640625" style="3" customWidth="1"/>
    <col min="3329" max="3329" width="8.83203125" style="3" customWidth="1"/>
    <col min="3330" max="3330" width="6.6640625" style="3" customWidth="1"/>
    <col min="3331" max="3331" width="9.1640625" style="3" customWidth="1"/>
    <col min="3332" max="3574" width="10.33203125" style="3"/>
    <col min="3575" max="3575" width="43.1640625" style="3" customWidth="1"/>
    <col min="3576" max="3576" width="6.6640625" style="3" customWidth="1"/>
    <col min="3577" max="3577" width="9.5" style="3" customWidth="1"/>
    <col min="3578" max="3578" width="7" style="3" customWidth="1"/>
    <col min="3579" max="3579" width="8.33203125" style="3" customWidth="1"/>
    <col min="3580" max="3580" width="7.6640625" style="3" customWidth="1"/>
    <col min="3581" max="3581" width="9" style="3" customWidth="1"/>
    <col min="3582" max="3582" width="6.6640625" style="3" customWidth="1"/>
    <col min="3583" max="3583" width="8.5" style="3" customWidth="1"/>
    <col min="3584" max="3584" width="7.1640625" style="3" customWidth="1"/>
    <col min="3585" max="3585" width="8.83203125" style="3" customWidth="1"/>
    <col min="3586" max="3586" width="6.6640625" style="3" customWidth="1"/>
    <col min="3587" max="3587" width="9.1640625" style="3" customWidth="1"/>
    <col min="3588" max="3830" width="10.33203125" style="3"/>
    <col min="3831" max="3831" width="43.1640625" style="3" customWidth="1"/>
    <col min="3832" max="3832" width="6.6640625" style="3" customWidth="1"/>
    <col min="3833" max="3833" width="9.5" style="3" customWidth="1"/>
    <col min="3834" max="3834" width="7" style="3" customWidth="1"/>
    <col min="3835" max="3835" width="8.33203125" style="3" customWidth="1"/>
    <col min="3836" max="3836" width="7.6640625" style="3" customWidth="1"/>
    <col min="3837" max="3837" width="9" style="3" customWidth="1"/>
    <col min="3838" max="3838" width="6.6640625" style="3" customWidth="1"/>
    <col min="3839" max="3839" width="8.5" style="3" customWidth="1"/>
    <col min="3840" max="3840" width="7.1640625" style="3" customWidth="1"/>
    <col min="3841" max="3841" width="8.83203125" style="3" customWidth="1"/>
    <col min="3842" max="3842" width="6.6640625" style="3" customWidth="1"/>
    <col min="3843" max="3843" width="9.1640625" style="3" customWidth="1"/>
    <col min="3844" max="4086" width="10.33203125" style="3"/>
    <col min="4087" max="4087" width="43.1640625" style="3" customWidth="1"/>
    <col min="4088" max="4088" width="6.6640625" style="3" customWidth="1"/>
    <col min="4089" max="4089" width="9.5" style="3" customWidth="1"/>
    <col min="4090" max="4090" width="7" style="3" customWidth="1"/>
    <col min="4091" max="4091" width="8.33203125" style="3" customWidth="1"/>
    <col min="4092" max="4092" width="7.6640625" style="3" customWidth="1"/>
    <col min="4093" max="4093" width="9" style="3" customWidth="1"/>
    <col min="4094" max="4094" width="6.6640625" style="3" customWidth="1"/>
    <col min="4095" max="4095" width="8.5" style="3" customWidth="1"/>
    <col min="4096" max="4096" width="7.1640625" style="3" customWidth="1"/>
    <col min="4097" max="4097" width="8.83203125" style="3" customWidth="1"/>
    <col min="4098" max="4098" width="6.6640625" style="3" customWidth="1"/>
    <col min="4099" max="4099" width="9.1640625" style="3" customWidth="1"/>
    <col min="4100" max="4342" width="10.33203125" style="3"/>
    <col min="4343" max="4343" width="43.1640625" style="3" customWidth="1"/>
    <col min="4344" max="4344" width="6.6640625" style="3" customWidth="1"/>
    <col min="4345" max="4345" width="9.5" style="3" customWidth="1"/>
    <col min="4346" max="4346" width="7" style="3" customWidth="1"/>
    <col min="4347" max="4347" width="8.33203125" style="3" customWidth="1"/>
    <col min="4348" max="4348" width="7.6640625" style="3" customWidth="1"/>
    <col min="4349" max="4349" width="9" style="3" customWidth="1"/>
    <col min="4350" max="4350" width="6.6640625" style="3" customWidth="1"/>
    <col min="4351" max="4351" width="8.5" style="3" customWidth="1"/>
    <col min="4352" max="4352" width="7.1640625" style="3" customWidth="1"/>
    <col min="4353" max="4353" width="8.83203125" style="3" customWidth="1"/>
    <col min="4354" max="4354" width="6.6640625" style="3" customWidth="1"/>
    <col min="4355" max="4355" width="9.1640625" style="3" customWidth="1"/>
    <col min="4356" max="4598" width="10.33203125" style="3"/>
    <col min="4599" max="4599" width="43.1640625" style="3" customWidth="1"/>
    <col min="4600" max="4600" width="6.6640625" style="3" customWidth="1"/>
    <col min="4601" max="4601" width="9.5" style="3" customWidth="1"/>
    <col min="4602" max="4602" width="7" style="3" customWidth="1"/>
    <col min="4603" max="4603" width="8.33203125" style="3" customWidth="1"/>
    <col min="4604" max="4604" width="7.6640625" style="3" customWidth="1"/>
    <col min="4605" max="4605" width="9" style="3" customWidth="1"/>
    <col min="4606" max="4606" width="6.6640625" style="3" customWidth="1"/>
    <col min="4607" max="4607" width="8.5" style="3" customWidth="1"/>
    <col min="4608" max="4608" width="7.1640625" style="3" customWidth="1"/>
    <col min="4609" max="4609" width="8.83203125" style="3" customWidth="1"/>
    <col min="4610" max="4610" width="6.6640625" style="3" customWidth="1"/>
    <col min="4611" max="4611" width="9.1640625" style="3" customWidth="1"/>
    <col min="4612" max="4854" width="10.33203125" style="3"/>
    <col min="4855" max="4855" width="43.1640625" style="3" customWidth="1"/>
    <col min="4856" max="4856" width="6.6640625" style="3" customWidth="1"/>
    <col min="4857" max="4857" width="9.5" style="3" customWidth="1"/>
    <col min="4858" max="4858" width="7" style="3" customWidth="1"/>
    <col min="4859" max="4859" width="8.33203125" style="3" customWidth="1"/>
    <col min="4860" max="4860" width="7.6640625" style="3" customWidth="1"/>
    <col min="4861" max="4861" width="9" style="3" customWidth="1"/>
    <col min="4862" max="4862" width="6.6640625" style="3" customWidth="1"/>
    <col min="4863" max="4863" width="8.5" style="3" customWidth="1"/>
    <col min="4864" max="4864" width="7.1640625" style="3" customWidth="1"/>
    <col min="4865" max="4865" width="8.83203125" style="3" customWidth="1"/>
    <col min="4866" max="4866" width="6.6640625" style="3" customWidth="1"/>
    <col min="4867" max="4867" width="9.1640625" style="3" customWidth="1"/>
    <col min="4868" max="5110" width="10.33203125" style="3"/>
    <col min="5111" max="5111" width="43.1640625" style="3" customWidth="1"/>
    <col min="5112" max="5112" width="6.6640625" style="3" customWidth="1"/>
    <col min="5113" max="5113" width="9.5" style="3" customWidth="1"/>
    <col min="5114" max="5114" width="7" style="3" customWidth="1"/>
    <col min="5115" max="5115" width="8.33203125" style="3" customWidth="1"/>
    <col min="5116" max="5116" width="7.6640625" style="3" customWidth="1"/>
    <col min="5117" max="5117" width="9" style="3" customWidth="1"/>
    <col min="5118" max="5118" width="6.6640625" style="3" customWidth="1"/>
    <col min="5119" max="5119" width="8.5" style="3" customWidth="1"/>
    <col min="5120" max="5120" width="7.1640625" style="3" customWidth="1"/>
    <col min="5121" max="5121" width="8.83203125" style="3" customWidth="1"/>
    <col min="5122" max="5122" width="6.6640625" style="3" customWidth="1"/>
    <col min="5123" max="5123" width="9.1640625" style="3" customWidth="1"/>
    <col min="5124" max="5366" width="10.33203125" style="3"/>
    <col min="5367" max="5367" width="43.1640625" style="3" customWidth="1"/>
    <col min="5368" max="5368" width="6.6640625" style="3" customWidth="1"/>
    <col min="5369" max="5369" width="9.5" style="3" customWidth="1"/>
    <col min="5370" max="5370" width="7" style="3" customWidth="1"/>
    <col min="5371" max="5371" width="8.33203125" style="3" customWidth="1"/>
    <col min="5372" max="5372" width="7.6640625" style="3" customWidth="1"/>
    <col min="5373" max="5373" width="9" style="3" customWidth="1"/>
    <col min="5374" max="5374" width="6.6640625" style="3" customWidth="1"/>
    <col min="5375" max="5375" width="8.5" style="3" customWidth="1"/>
    <col min="5376" max="5376" width="7.1640625" style="3" customWidth="1"/>
    <col min="5377" max="5377" width="8.83203125" style="3" customWidth="1"/>
    <col min="5378" max="5378" width="6.6640625" style="3" customWidth="1"/>
    <col min="5379" max="5379" width="9.1640625" style="3" customWidth="1"/>
    <col min="5380" max="5622" width="10.33203125" style="3"/>
    <col min="5623" max="5623" width="43.1640625" style="3" customWidth="1"/>
    <col min="5624" max="5624" width="6.6640625" style="3" customWidth="1"/>
    <col min="5625" max="5625" width="9.5" style="3" customWidth="1"/>
    <col min="5626" max="5626" width="7" style="3" customWidth="1"/>
    <col min="5627" max="5627" width="8.33203125" style="3" customWidth="1"/>
    <col min="5628" max="5628" width="7.6640625" style="3" customWidth="1"/>
    <col min="5629" max="5629" width="9" style="3" customWidth="1"/>
    <col min="5630" max="5630" width="6.6640625" style="3" customWidth="1"/>
    <col min="5631" max="5631" width="8.5" style="3" customWidth="1"/>
    <col min="5632" max="5632" width="7.1640625" style="3" customWidth="1"/>
    <col min="5633" max="5633" width="8.83203125" style="3" customWidth="1"/>
    <col min="5634" max="5634" width="6.6640625" style="3" customWidth="1"/>
    <col min="5635" max="5635" width="9.1640625" style="3" customWidth="1"/>
    <col min="5636" max="5878" width="10.33203125" style="3"/>
    <col min="5879" max="5879" width="43.1640625" style="3" customWidth="1"/>
    <col min="5880" max="5880" width="6.6640625" style="3" customWidth="1"/>
    <col min="5881" max="5881" width="9.5" style="3" customWidth="1"/>
    <col min="5882" max="5882" width="7" style="3" customWidth="1"/>
    <col min="5883" max="5883" width="8.33203125" style="3" customWidth="1"/>
    <col min="5884" max="5884" width="7.6640625" style="3" customWidth="1"/>
    <col min="5885" max="5885" width="9" style="3" customWidth="1"/>
    <col min="5886" max="5886" width="6.6640625" style="3" customWidth="1"/>
    <col min="5887" max="5887" width="8.5" style="3" customWidth="1"/>
    <col min="5888" max="5888" width="7.1640625" style="3" customWidth="1"/>
    <col min="5889" max="5889" width="8.83203125" style="3" customWidth="1"/>
    <col min="5890" max="5890" width="6.6640625" style="3" customWidth="1"/>
    <col min="5891" max="5891" width="9.1640625" style="3" customWidth="1"/>
    <col min="5892" max="6134" width="10.33203125" style="3"/>
    <col min="6135" max="6135" width="43.1640625" style="3" customWidth="1"/>
    <col min="6136" max="6136" width="6.6640625" style="3" customWidth="1"/>
    <col min="6137" max="6137" width="9.5" style="3" customWidth="1"/>
    <col min="6138" max="6138" width="7" style="3" customWidth="1"/>
    <col min="6139" max="6139" width="8.33203125" style="3" customWidth="1"/>
    <col min="6140" max="6140" width="7.6640625" style="3" customWidth="1"/>
    <col min="6141" max="6141" width="9" style="3" customWidth="1"/>
    <col min="6142" max="6142" width="6.6640625" style="3" customWidth="1"/>
    <col min="6143" max="6143" width="8.5" style="3" customWidth="1"/>
    <col min="6144" max="6144" width="7.1640625" style="3" customWidth="1"/>
    <col min="6145" max="6145" width="8.83203125" style="3" customWidth="1"/>
    <col min="6146" max="6146" width="6.6640625" style="3" customWidth="1"/>
    <col min="6147" max="6147" width="9.1640625" style="3" customWidth="1"/>
    <col min="6148" max="6390" width="10.33203125" style="3"/>
    <col min="6391" max="6391" width="43.1640625" style="3" customWidth="1"/>
    <col min="6392" max="6392" width="6.6640625" style="3" customWidth="1"/>
    <col min="6393" max="6393" width="9.5" style="3" customWidth="1"/>
    <col min="6394" max="6394" width="7" style="3" customWidth="1"/>
    <col min="6395" max="6395" width="8.33203125" style="3" customWidth="1"/>
    <col min="6396" max="6396" width="7.6640625" style="3" customWidth="1"/>
    <col min="6397" max="6397" width="9" style="3" customWidth="1"/>
    <col min="6398" max="6398" width="6.6640625" style="3" customWidth="1"/>
    <col min="6399" max="6399" width="8.5" style="3" customWidth="1"/>
    <col min="6400" max="6400" width="7.1640625" style="3" customWidth="1"/>
    <col min="6401" max="6401" width="8.83203125" style="3" customWidth="1"/>
    <col min="6402" max="6402" width="6.6640625" style="3" customWidth="1"/>
    <col min="6403" max="6403" width="9.1640625" style="3" customWidth="1"/>
    <col min="6404" max="6646" width="10.33203125" style="3"/>
    <col min="6647" max="6647" width="43.1640625" style="3" customWidth="1"/>
    <col min="6648" max="6648" width="6.6640625" style="3" customWidth="1"/>
    <col min="6649" max="6649" width="9.5" style="3" customWidth="1"/>
    <col min="6650" max="6650" width="7" style="3" customWidth="1"/>
    <col min="6651" max="6651" width="8.33203125" style="3" customWidth="1"/>
    <col min="6652" max="6652" width="7.6640625" style="3" customWidth="1"/>
    <col min="6653" max="6653" width="9" style="3" customWidth="1"/>
    <col min="6654" max="6654" width="6.6640625" style="3" customWidth="1"/>
    <col min="6655" max="6655" width="8.5" style="3" customWidth="1"/>
    <col min="6656" max="6656" width="7.1640625" style="3" customWidth="1"/>
    <col min="6657" max="6657" width="8.83203125" style="3" customWidth="1"/>
    <col min="6658" max="6658" width="6.6640625" style="3" customWidth="1"/>
    <col min="6659" max="6659" width="9.1640625" style="3" customWidth="1"/>
    <col min="6660" max="6902" width="10.33203125" style="3"/>
    <col min="6903" max="6903" width="43.1640625" style="3" customWidth="1"/>
    <col min="6904" max="6904" width="6.6640625" style="3" customWidth="1"/>
    <col min="6905" max="6905" width="9.5" style="3" customWidth="1"/>
    <col min="6906" max="6906" width="7" style="3" customWidth="1"/>
    <col min="6907" max="6907" width="8.33203125" style="3" customWidth="1"/>
    <col min="6908" max="6908" width="7.6640625" style="3" customWidth="1"/>
    <col min="6909" max="6909" width="9" style="3" customWidth="1"/>
    <col min="6910" max="6910" width="6.6640625" style="3" customWidth="1"/>
    <col min="6911" max="6911" width="8.5" style="3" customWidth="1"/>
    <col min="6912" max="6912" width="7.1640625" style="3" customWidth="1"/>
    <col min="6913" max="6913" width="8.83203125" style="3" customWidth="1"/>
    <col min="6914" max="6914" width="6.6640625" style="3" customWidth="1"/>
    <col min="6915" max="6915" width="9.1640625" style="3" customWidth="1"/>
    <col min="6916" max="7158" width="10.33203125" style="3"/>
    <col min="7159" max="7159" width="43.1640625" style="3" customWidth="1"/>
    <col min="7160" max="7160" width="6.6640625" style="3" customWidth="1"/>
    <col min="7161" max="7161" width="9.5" style="3" customWidth="1"/>
    <col min="7162" max="7162" width="7" style="3" customWidth="1"/>
    <col min="7163" max="7163" width="8.33203125" style="3" customWidth="1"/>
    <col min="7164" max="7164" width="7.6640625" style="3" customWidth="1"/>
    <col min="7165" max="7165" width="9" style="3" customWidth="1"/>
    <col min="7166" max="7166" width="6.6640625" style="3" customWidth="1"/>
    <col min="7167" max="7167" width="8.5" style="3" customWidth="1"/>
    <col min="7168" max="7168" width="7.1640625" style="3" customWidth="1"/>
    <col min="7169" max="7169" width="8.83203125" style="3" customWidth="1"/>
    <col min="7170" max="7170" width="6.6640625" style="3" customWidth="1"/>
    <col min="7171" max="7171" width="9.1640625" style="3" customWidth="1"/>
    <col min="7172" max="7414" width="10.33203125" style="3"/>
    <col min="7415" max="7415" width="43.1640625" style="3" customWidth="1"/>
    <col min="7416" max="7416" width="6.6640625" style="3" customWidth="1"/>
    <col min="7417" max="7417" width="9.5" style="3" customWidth="1"/>
    <col min="7418" max="7418" width="7" style="3" customWidth="1"/>
    <col min="7419" max="7419" width="8.33203125" style="3" customWidth="1"/>
    <col min="7420" max="7420" width="7.6640625" style="3" customWidth="1"/>
    <col min="7421" max="7421" width="9" style="3" customWidth="1"/>
    <col min="7422" max="7422" width="6.6640625" style="3" customWidth="1"/>
    <col min="7423" max="7423" width="8.5" style="3" customWidth="1"/>
    <col min="7424" max="7424" width="7.1640625" style="3" customWidth="1"/>
    <col min="7425" max="7425" width="8.83203125" style="3" customWidth="1"/>
    <col min="7426" max="7426" width="6.6640625" style="3" customWidth="1"/>
    <col min="7427" max="7427" width="9.1640625" style="3" customWidth="1"/>
    <col min="7428" max="7670" width="10.33203125" style="3"/>
    <col min="7671" max="7671" width="43.1640625" style="3" customWidth="1"/>
    <col min="7672" max="7672" width="6.6640625" style="3" customWidth="1"/>
    <col min="7673" max="7673" width="9.5" style="3" customWidth="1"/>
    <col min="7674" max="7674" width="7" style="3" customWidth="1"/>
    <col min="7675" max="7675" width="8.33203125" style="3" customWidth="1"/>
    <col min="7676" max="7676" width="7.6640625" style="3" customWidth="1"/>
    <col min="7677" max="7677" width="9" style="3" customWidth="1"/>
    <col min="7678" max="7678" width="6.6640625" style="3" customWidth="1"/>
    <col min="7679" max="7679" width="8.5" style="3" customWidth="1"/>
    <col min="7680" max="7680" width="7.1640625" style="3" customWidth="1"/>
    <col min="7681" max="7681" width="8.83203125" style="3" customWidth="1"/>
    <col min="7682" max="7682" width="6.6640625" style="3" customWidth="1"/>
    <col min="7683" max="7683" width="9.1640625" style="3" customWidth="1"/>
    <col min="7684" max="7926" width="10.33203125" style="3"/>
    <col min="7927" max="7927" width="43.1640625" style="3" customWidth="1"/>
    <col min="7928" max="7928" width="6.6640625" style="3" customWidth="1"/>
    <col min="7929" max="7929" width="9.5" style="3" customWidth="1"/>
    <col min="7930" max="7930" width="7" style="3" customWidth="1"/>
    <col min="7931" max="7931" width="8.33203125" style="3" customWidth="1"/>
    <col min="7932" max="7932" width="7.6640625" style="3" customWidth="1"/>
    <col min="7933" max="7933" width="9" style="3" customWidth="1"/>
    <col min="7934" max="7934" width="6.6640625" style="3" customWidth="1"/>
    <col min="7935" max="7935" width="8.5" style="3" customWidth="1"/>
    <col min="7936" max="7936" width="7.1640625" style="3" customWidth="1"/>
    <col min="7937" max="7937" width="8.83203125" style="3" customWidth="1"/>
    <col min="7938" max="7938" width="6.6640625" style="3" customWidth="1"/>
    <col min="7939" max="7939" width="9.1640625" style="3" customWidth="1"/>
    <col min="7940" max="8182" width="10.33203125" style="3"/>
    <col min="8183" max="8183" width="43.1640625" style="3" customWidth="1"/>
    <col min="8184" max="8184" width="6.6640625" style="3" customWidth="1"/>
    <col min="8185" max="8185" width="9.5" style="3" customWidth="1"/>
    <col min="8186" max="8186" width="7" style="3" customWidth="1"/>
    <col min="8187" max="8187" width="8.33203125" style="3" customWidth="1"/>
    <col min="8188" max="8188" width="7.6640625" style="3" customWidth="1"/>
    <col min="8189" max="8189" width="9" style="3" customWidth="1"/>
    <col min="8190" max="8190" width="6.6640625" style="3" customWidth="1"/>
    <col min="8191" max="8191" width="8.5" style="3" customWidth="1"/>
    <col min="8192" max="8192" width="7.1640625" style="3" customWidth="1"/>
    <col min="8193" max="8193" width="8.83203125" style="3" customWidth="1"/>
    <col min="8194" max="8194" width="6.6640625" style="3" customWidth="1"/>
    <col min="8195" max="8195" width="9.1640625" style="3" customWidth="1"/>
    <col min="8196" max="8438" width="10.33203125" style="3"/>
    <col min="8439" max="8439" width="43.1640625" style="3" customWidth="1"/>
    <col min="8440" max="8440" width="6.6640625" style="3" customWidth="1"/>
    <col min="8441" max="8441" width="9.5" style="3" customWidth="1"/>
    <col min="8442" max="8442" width="7" style="3" customWidth="1"/>
    <col min="8443" max="8443" width="8.33203125" style="3" customWidth="1"/>
    <col min="8444" max="8444" width="7.6640625" style="3" customWidth="1"/>
    <col min="8445" max="8445" width="9" style="3" customWidth="1"/>
    <col min="8446" max="8446" width="6.6640625" style="3" customWidth="1"/>
    <col min="8447" max="8447" width="8.5" style="3" customWidth="1"/>
    <col min="8448" max="8448" width="7.1640625" style="3" customWidth="1"/>
    <col min="8449" max="8449" width="8.83203125" style="3" customWidth="1"/>
    <col min="8450" max="8450" width="6.6640625" style="3" customWidth="1"/>
    <col min="8451" max="8451" width="9.1640625" style="3" customWidth="1"/>
    <col min="8452" max="8694" width="10.33203125" style="3"/>
    <col min="8695" max="8695" width="43.1640625" style="3" customWidth="1"/>
    <col min="8696" max="8696" width="6.6640625" style="3" customWidth="1"/>
    <col min="8697" max="8697" width="9.5" style="3" customWidth="1"/>
    <col min="8698" max="8698" width="7" style="3" customWidth="1"/>
    <col min="8699" max="8699" width="8.33203125" style="3" customWidth="1"/>
    <col min="8700" max="8700" width="7.6640625" style="3" customWidth="1"/>
    <col min="8701" max="8701" width="9" style="3" customWidth="1"/>
    <col min="8702" max="8702" width="6.6640625" style="3" customWidth="1"/>
    <col min="8703" max="8703" width="8.5" style="3" customWidth="1"/>
    <col min="8704" max="8704" width="7.1640625" style="3" customWidth="1"/>
    <col min="8705" max="8705" width="8.83203125" style="3" customWidth="1"/>
    <col min="8706" max="8706" width="6.6640625" style="3" customWidth="1"/>
    <col min="8707" max="8707" width="9.1640625" style="3" customWidth="1"/>
    <col min="8708" max="8950" width="10.33203125" style="3"/>
    <col min="8951" max="8951" width="43.1640625" style="3" customWidth="1"/>
    <col min="8952" max="8952" width="6.6640625" style="3" customWidth="1"/>
    <col min="8953" max="8953" width="9.5" style="3" customWidth="1"/>
    <col min="8954" max="8954" width="7" style="3" customWidth="1"/>
    <col min="8955" max="8955" width="8.33203125" style="3" customWidth="1"/>
    <col min="8956" max="8956" width="7.6640625" style="3" customWidth="1"/>
    <col min="8957" max="8957" width="9" style="3" customWidth="1"/>
    <col min="8958" max="8958" width="6.6640625" style="3" customWidth="1"/>
    <col min="8959" max="8959" width="8.5" style="3" customWidth="1"/>
    <col min="8960" max="8960" width="7.1640625" style="3" customWidth="1"/>
    <col min="8961" max="8961" width="8.83203125" style="3" customWidth="1"/>
    <col min="8962" max="8962" width="6.6640625" style="3" customWidth="1"/>
    <col min="8963" max="8963" width="9.1640625" style="3" customWidth="1"/>
    <col min="8964" max="9206" width="10.33203125" style="3"/>
    <col min="9207" max="9207" width="43.1640625" style="3" customWidth="1"/>
    <col min="9208" max="9208" width="6.6640625" style="3" customWidth="1"/>
    <col min="9209" max="9209" width="9.5" style="3" customWidth="1"/>
    <col min="9210" max="9210" width="7" style="3" customWidth="1"/>
    <col min="9211" max="9211" width="8.33203125" style="3" customWidth="1"/>
    <col min="9212" max="9212" width="7.6640625" style="3" customWidth="1"/>
    <col min="9213" max="9213" width="9" style="3" customWidth="1"/>
    <col min="9214" max="9214" width="6.6640625" style="3" customWidth="1"/>
    <col min="9215" max="9215" width="8.5" style="3" customWidth="1"/>
    <col min="9216" max="9216" width="7.1640625" style="3" customWidth="1"/>
    <col min="9217" max="9217" width="8.83203125" style="3" customWidth="1"/>
    <col min="9218" max="9218" width="6.6640625" style="3" customWidth="1"/>
    <col min="9219" max="9219" width="9.1640625" style="3" customWidth="1"/>
    <col min="9220" max="9462" width="10.33203125" style="3"/>
    <col min="9463" max="9463" width="43.1640625" style="3" customWidth="1"/>
    <col min="9464" max="9464" width="6.6640625" style="3" customWidth="1"/>
    <col min="9465" max="9465" width="9.5" style="3" customWidth="1"/>
    <col min="9466" max="9466" width="7" style="3" customWidth="1"/>
    <col min="9467" max="9467" width="8.33203125" style="3" customWidth="1"/>
    <col min="9468" max="9468" width="7.6640625" style="3" customWidth="1"/>
    <col min="9469" max="9469" width="9" style="3" customWidth="1"/>
    <col min="9470" max="9470" width="6.6640625" style="3" customWidth="1"/>
    <col min="9471" max="9471" width="8.5" style="3" customWidth="1"/>
    <col min="9472" max="9472" width="7.1640625" style="3" customWidth="1"/>
    <col min="9473" max="9473" width="8.83203125" style="3" customWidth="1"/>
    <col min="9474" max="9474" width="6.6640625" style="3" customWidth="1"/>
    <col min="9475" max="9475" width="9.1640625" style="3" customWidth="1"/>
    <col min="9476" max="9718" width="10.33203125" style="3"/>
    <col min="9719" max="9719" width="43.1640625" style="3" customWidth="1"/>
    <col min="9720" max="9720" width="6.6640625" style="3" customWidth="1"/>
    <col min="9721" max="9721" width="9.5" style="3" customWidth="1"/>
    <col min="9722" max="9722" width="7" style="3" customWidth="1"/>
    <col min="9723" max="9723" width="8.33203125" style="3" customWidth="1"/>
    <col min="9724" max="9724" width="7.6640625" style="3" customWidth="1"/>
    <col min="9725" max="9725" width="9" style="3" customWidth="1"/>
    <col min="9726" max="9726" width="6.6640625" style="3" customWidth="1"/>
    <col min="9727" max="9727" width="8.5" style="3" customWidth="1"/>
    <col min="9728" max="9728" width="7.1640625" style="3" customWidth="1"/>
    <col min="9729" max="9729" width="8.83203125" style="3" customWidth="1"/>
    <col min="9730" max="9730" width="6.6640625" style="3" customWidth="1"/>
    <col min="9731" max="9731" width="9.1640625" style="3" customWidth="1"/>
    <col min="9732" max="9974" width="10.33203125" style="3"/>
    <col min="9975" max="9975" width="43.1640625" style="3" customWidth="1"/>
    <col min="9976" max="9976" width="6.6640625" style="3" customWidth="1"/>
    <col min="9977" max="9977" width="9.5" style="3" customWidth="1"/>
    <col min="9978" max="9978" width="7" style="3" customWidth="1"/>
    <col min="9979" max="9979" width="8.33203125" style="3" customWidth="1"/>
    <col min="9980" max="9980" width="7.6640625" style="3" customWidth="1"/>
    <col min="9981" max="9981" width="9" style="3" customWidth="1"/>
    <col min="9982" max="9982" width="6.6640625" style="3" customWidth="1"/>
    <col min="9983" max="9983" width="8.5" style="3" customWidth="1"/>
    <col min="9984" max="9984" width="7.1640625" style="3" customWidth="1"/>
    <col min="9985" max="9985" width="8.83203125" style="3" customWidth="1"/>
    <col min="9986" max="9986" width="6.6640625" style="3" customWidth="1"/>
    <col min="9987" max="9987" width="9.1640625" style="3" customWidth="1"/>
    <col min="9988" max="10230" width="10.33203125" style="3"/>
    <col min="10231" max="10231" width="43.1640625" style="3" customWidth="1"/>
    <col min="10232" max="10232" width="6.6640625" style="3" customWidth="1"/>
    <col min="10233" max="10233" width="9.5" style="3" customWidth="1"/>
    <col min="10234" max="10234" width="7" style="3" customWidth="1"/>
    <col min="10235" max="10235" width="8.33203125" style="3" customWidth="1"/>
    <col min="10236" max="10236" width="7.6640625" style="3" customWidth="1"/>
    <col min="10237" max="10237" width="9" style="3" customWidth="1"/>
    <col min="10238" max="10238" width="6.6640625" style="3" customWidth="1"/>
    <col min="10239" max="10239" width="8.5" style="3" customWidth="1"/>
    <col min="10240" max="10240" width="7.1640625" style="3" customWidth="1"/>
    <col min="10241" max="10241" width="8.83203125" style="3" customWidth="1"/>
    <col min="10242" max="10242" width="6.6640625" style="3" customWidth="1"/>
    <col min="10243" max="10243" width="9.1640625" style="3" customWidth="1"/>
    <col min="10244" max="10486" width="10.33203125" style="3"/>
    <col min="10487" max="10487" width="43.1640625" style="3" customWidth="1"/>
    <col min="10488" max="10488" width="6.6640625" style="3" customWidth="1"/>
    <col min="10489" max="10489" width="9.5" style="3" customWidth="1"/>
    <col min="10490" max="10490" width="7" style="3" customWidth="1"/>
    <col min="10491" max="10491" width="8.33203125" style="3" customWidth="1"/>
    <col min="10492" max="10492" width="7.6640625" style="3" customWidth="1"/>
    <col min="10493" max="10493" width="9" style="3" customWidth="1"/>
    <col min="10494" max="10494" width="6.6640625" style="3" customWidth="1"/>
    <col min="10495" max="10495" width="8.5" style="3" customWidth="1"/>
    <col min="10496" max="10496" width="7.1640625" style="3" customWidth="1"/>
    <col min="10497" max="10497" width="8.83203125" style="3" customWidth="1"/>
    <col min="10498" max="10498" width="6.6640625" style="3" customWidth="1"/>
    <col min="10499" max="10499" width="9.1640625" style="3" customWidth="1"/>
    <col min="10500" max="10742" width="10.33203125" style="3"/>
    <col min="10743" max="10743" width="43.1640625" style="3" customWidth="1"/>
    <col min="10744" max="10744" width="6.6640625" style="3" customWidth="1"/>
    <col min="10745" max="10745" width="9.5" style="3" customWidth="1"/>
    <col min="10746" max="10746" width="7" style="3" customWidth="1"/>
    <col min="10747" max="10747" width="8.33203125" style="3" customWidth="1"/>
    <col min="10748" max="10748" width="7.6640625" style="3" customWidth="1"/>
    <col min="10749" max="10749" width="9" style="3" customWidth="1"/>
    <col min="10750" max="10750" width="6.6640625" style="3" customWidth="1"/>
    <col min="10751" max="10751" width="8.5" style="3" customWidth="1"/>
    <col min="10752" max="10752" width="7.1640625" style="3" customWidth="1"/>
    <col min="10753" max="10753" width="8.83203125" style="3" customWidth="1"/>
    <col min="10754" max="10754" width="6.6640625" style="3" customWidth="1"/>
    <col min="10755" max="10755" width="9.1640625" style="3" customWidth="1"/>
    <col min="10756" max="10998" width="10.33203125" style="3"/>
    <col min="10999" max="10999" width="43.1640625" style="3" customWidth="1"/>
    <col min="11000" max="11000" width="6.6640625" style="3" customWidth="1"/>
    <col min="11001" max="11001" width="9.5" style="3" customWidth="1"/>
    <col min="11002" max="11002" width="7" style="3" customWidth="1"/>
    <col min="11003" max="11003" width="8.33203125" style="3" customWidth="1"/>
    <col min="11004" max="11004" width="7.6640625" style="3" customWidth="1"/>
    <col min="11005" max="11005" width="9" style="3" customWidth="1"/>
    <col min="11006" max="11006" width="6.6640625" style="3" customWidth="1"/>
    <col min="11007" max="11007" width="8.5" style="3" customWidth="1"/>
    <col min="11008" max="11008" width="7.1640625" style="3" customWidth="1"/>
    <col min="11009" max="11009" width="8.83203125" style="3" customWidth="1"/>
    <col min="11010" max="11010" width="6.6640625" style="3" customWidth="1"/>
    <col min="11011" max="11011" width="9.1640625" style="3" customWidth="1"/>
    <col min="11012" max="11254" width="10.33203125" style="3"/>
    <col min="11255" max="11255" width="43.1640625" style="3" customWidth="1"/>
    <col min="11256" max="11256" width="6.6640625" style="3" customWidth="1"/>
    <col min="11257" max="11257" width="9.5" style="3" customWidth="1"/>
    <col min="11258" max="11258" width="7" style="3" customWidth="1"/>
    <col min="11259" max="11259" width="8.33203125" style="3" customWidth="1"/>
    <col min="11260" max="11260" width="7.6640625" style="3" customWidth="1"/>
    <col min="11261" max="11261" width="9" style="3" customWidth="1"/>
    <col min="11262" max="11262" width="6.6640625" style="3" customWidth="1"/>
    <col min="11263" max="11263" width="8.5" style="3" customWidth="1"/>
    <col min="11264" max="11264" width="7.1640625" style="3" customWidth="1"/>
    <col min="11265" max="11265" width="8.83203125" style="3" customWidth="1"/>
    <col min="11266" max="11266" width="6.6640625" style="3" customWidth="1"/>
    <col min="11267" max="11267" width="9.1640625" style="3" customWidth="1"/>
    <col min="11268" max="11510" width="10.33203125" style="3"/>
    <col min="11511" max="11511" width="43.1640625" style="3" customWidth="1"/>
    <col min="11512" max="11512" width="6.6640625" style="3" customWidth="1"/>
    <col min="11513" max="11513" width="9.5" style="3" customWidth="1"/>
    <col min="11514" max="11514" width="7" style="3" customWidth="1"/>
    <col min="11515" max="11515" width="8.33203125" style="3" customWidth="1"/>
    <col min="11516" max="11516" width="7.6640625" style="3" customWidth="1"/>
    <col min="11517" max="11517" width="9" style="3" customWidth="1"/>
    <col min="11518" max="11518" width="6.6640625" style="3" customWidth="1"/>
    <col min="11519" max="11519" width="8.5" style="3" customWidth="1"/>
    <col min="11520" max="11520" width="7.1640625" style="3" customWidth="1"/>
    <col min="11521" max="11521" width="8.83203125" style="3" customWidth="1"/>
    <col min="11522" max="11522" width="6.6640625" style="3" customWidth="1"/>
    <col min="11523" max="11523" width="9.1640625" style="3" customWidth="1"/>
    <col min="11524" max="11766" width="10.33203125" style="3"/>
    <col min="11767" max="11767" width="43.1640625" style="3" customWidth="1"/>
    <col min="11768" max="11768" width="6.6640625" style="3" customWidth="1"/>
    <col min="11769" max="11769" width="9.5" style="3" customWidth="1"/>
    <col min="11770" max="11770" width="7" style="3" customWidth="1"/>
    <col min="11771" max="11771" width="8.33203125" style="3" customWidth="1"/>
    <col min="11772" max="11772" width="7.6640625" style="3" customWidth="1"/>
    <col min="11773" max="11773" width="9" style="3" customWidth="1"/>
    <col min="11774" max="11774" width="6.6640625" style="3" customWidth="1"/>
    <col min="11775" max="11775" width="8.5" style="3" customWidth="1"/>
    <col min="11776" max="11776" width="7.1640625" style="3" customWidth="1"/>
    <col min="11777" max="11777" width="8.83203125" style="3" customWidth="1"/>
    <col min="11778" max="11778" width="6.6640625" style="3" customWidth="1"/>
    <col min="11779" max="11779" width="9.1640625" style="3" customWidth="1"/>
    <col min="11780" max="12022" width="10.33203125" style="3"/>
    <col min="12023" max="12023" width="43.1640625" style="3" customWidth="1"/>
    <col min="12024" max="12024" width="6.6640625" style="3" customWidth="1"/>
    <col min="12025" max="12025" width="9.5" style="3" customWidth="1"/>
    <col min="12026" max="12026" width="7" style="3" customWidth="1"/>
    <col min="12027" max="12027" width="8.33203125" style="3" customWidth="1"/>
    <col min="12028" max="12028" width="7.6640625" style="3" customWidth="1"/>
    <col min="12029" max="12029" width="9" style="3" customWidth="1"/>
    <col min="12030" max="12030" width="6.6640625" style="3" customWidth="1"/>
    <col min="12031" max="12031" width="8.5" style="3" customWidth="1"/>
    <col min="12032" max="12032" width="7.1640625" style="3" customWidth="1"/>
    <col min="12033" max="12033" width="8.83203125" style="3" customWidth="1"/>
    <col min="12034" max="12034" width="6.6640625" style="3" customWidth="1"/>
    <col min="12035" max="12035" width="9.1640625" style="3" customWidth="1"/>
    <col min="12036" max="12278" width="10.33203125" style="3"/>
    <col min="12279" max="12279" width="43.1640625" style="3" customWidth="1"/>
    <col min="12280" max="12280" width="6.6640625" style="3" customWidth="1"/>
    <col min="12281" max="12281" width="9.5" style="3" customWidth="1"/>
    <col min="12282" max="12282" width="7" style="3" customWidth="1"/>
    <col min="12283" max="12283" width="8.33203125" style="3" customWidth="1"/>
    <col min="12284" max="12284" width="7.6640625" style="3" customWidth="1"/>
    <col min="12285" max="12285" width="9" style="3" customWidth="1"/>
    <col min="12286" max="12286" width="6.6640625" style="3" customWidth="1"/>
    <col min="12287" max="12287" width="8.5" style="3" customWidth="1"/>
    <col min="12288" max="12288" width="7.1640625" style="3" customWidth="1"/>
    <col min="12289" max="12289" width="8.83203125" style="3" customWidth="1"/>
    <col min="12290" max="12290" width="6.6640625" style="3" customWidth="1"/>
    <col min="12291" max="12291" width="9.1640625" style="3" customWidth="1"/>
    <col min="12292" max="12534" width="10.33203125" style="3"/>
    <col min="12535" max="12535" width="43.1640625" style="3" customWidth="1"/>
    <col min="12536" max="12536" width="6.6640625" style="3" customWidth="1"/>
    <col min="12537" max="12537" width="9.5" style="3" customWidth="1"/>
    <col min="12538" max="12538" width="7" style="3" customWidth="1"/>
    <col min="12539" max="12539" width="8.33203125" style="3" customWidth="1"/>
    <col min="12540" max="12540" width="7.6640625" style="3" customWidth="1"/>
    <col min="12541" max="12541" width="9" style="3" customWidth="1"/>
    <col min="12542" max="12542" width="6.6640625" style="3" customWidth="1"/>
    <col min="12543" max="12543" width="8.5" style="3" customWidth="1"/>
    <col min="12544" max="12544" width="7.1640625" style="3" customWidth="1"/>
    <col min="12545" max="12545" width="8.83203125" style="3" customWidth="1"/>
    <col min="12546" max="12546" width="6.6640625" style="3" customWidth="1"/>
    <col min="12547" max="12547" width="9.1640625" style="3" customWidth="1"/>
    <col min="12548" max="12790" width="10.33203125" style="3"/>
    <col min="12791" max="12791" width="43.1640625" style="3" customWidth="1"/>
    <col min="12792" max="12792" width="6.6640625" style="3" customWidth="1"/>
    <col min="12793" max="12793" width="9.5" style="3" customWidth="1"/>
    <col min="12794" max="12794" width="7" style="3" customWidth="1"/>
    <col min="12795" max="12795" width="8.33203125" style="3" customWidth="1"/>
    <col min="12796" max="12796" width="7.6640625" style="3" customWidth="1"/>
    <col min="12797" max="12797" width="9" style="3" customWidth="1"/>
    <col min="12798" max="12798" width="6.6640625" style="3" customWidth="1"/>
    <col min="12799" max="12799" width="8.5" style="3" customWidth="1"/>
    <col min="12800" max="12800" width="7.1640625" style="3" customWidth="1"/>
    <col min="12801" max="12801" width="8.83203125" style="3" customWidth="1"/>
    <col min="12802" max="12802" width="6.6640625" style="3" customWidth="1"/>
    <col min="12803" max="12803" width="9.1640625" style="3" customWidth="1"/>
    <col min="12804" max="13046" width="10.33203125" style="3"/>
    <col min="13047" max="13047" width="43.1640625" style="3" customWidth="1"/>
    <col min="13048" max="13048" width="6.6640625" style="3" customWidth="1"/>
    <col min="13049" max="13049" width="9.5" style="3" customWidth="1"/>
    <col min="13050" max="13050" width="7" style="3" customWidth="1"/>
    <col min="13051" max="13051" width="8.33203125" style="3" customWidth="1"/>
    <col min="13052" max="13052" width="7.6640625" style="3" customWidth="1"/>
    <col min="13053" max="13053" width="9" style="3" customWidth="1"/>
    <col min="13054" max="13054" width="6.6640625" style="3" customWidth="1"/>
    <col min="13055" max="13055" width="8.5" style="3" customWidth="1"/>
    <col min="13056" max="13056" width="7.1640625" style="3" customWidth="1"/>
    <col min="13057" max="13057" width="8.83203125" style="3" customWidth="1"/>
    <col min="13058" max="13058" width="6.6640625" style="3" customWidth="1"/>
    <col min="13059" max="13059" width="9.1640625" style="3" customWidth="1"/>
    <col min="13060" max="13302" width="10.33203125" style="3"/>
    <col min="13303" max="13303" width="43.1640625" style="3" customWidth="1"/>
    <col min="13304" max="13304" width="6.6640625" style="3" customWidth="1"/>
    <col min="13305" max="13305" width="9.5" style="3" customWidth="1"/>
    <col min="13306" max="13306" width="7" style="3" customWidth="1"/>
    <col min="13307" max="13307" width="8.33203125" style="3" customWidth="1"/>
    <col min="13308" max="13308" width="7.6640625" style="3" customWidth="1"/>
    <col min="13309" max="13309" width="9" style="3" customWidth="1"/>
    <col min="13310" max="13310" width="6.6640625" style="3" customWidth="1"/>
    <col min="13311" max="13311" width="8.5" style="3" customWidth="1"/>
    <col min="13312" max="13312" width="7.1640625" style="3" customWidth="1"/>
    <col min="13313" max="13313" width="8.83203125" style="3" customWidth="1"/>
    <col min="13314" max="13314" width="6.6640625" style="3" customWidth="1"/>
    <col min="13315" max="13315" width="9.1640625" style="3" customWidth="1"/>
    <col min="13316" max="13558" width="10.33203125" style="3"/>
    <col min="13559" max="13559" width="43.1640625" style="3" customWidth="1"/>
    <col min="13560" max="13560" width="6.6640625" style="3" customWidth="1"/>
    <col min="13561" max="13561" width="9.5" style="3" customWidth="1"/>
    <col min="13562" max="13562" width="7" style="3" customWidth="1"/>
    <col min="13563" max="13563" width="8.33203125" style="3" customWidth="1"/>
    <col min="13564" max="13564" width="7.6640625" style="3" customWidth="1"/>
    <col min="13565" max="13565" width="9" style="3" customWidth="1"/>
    <col min="13566" max="13566" width="6.6640625" style="3" customWidth="1"/>
    <col min="13567" max="13567" width="8.5" style="3" customWidth="1"/>
    <col min="13568" max="13568" width="7.1640625" style="3" customWidth="1"/>
    <col min="13569" max="13569" width="8.83203125" style="3" customWidth="1"/>
    <col min="13570" max="13570" width="6.6640625" style="3" customWidth="1"/>
    <col min="13571" max="13571" width="9.1640625" style="3" customWidth="1"/>
    <col min="13572" max="13814" width="10.33203125" style="3"/>
    <col min="13815" max="13815" width="43.1640625" style="3" customWidth="1"/>
    <col min="13816" max="13816" width="6.6640625" style="3" customWidth="1"/>
    <col min="13817" max="13817" width="9.5" style="3" customWidth="1"/>
    <col min="13818" max="13818" width="7" style="3" customWidth="1"/>
    <col min="13819" max="13819" width="8.33203125" style="3" customWidth="1"/>
    <col min="13820" max="13820" width="7.6640625" style="3" customWidth="1"/>
    <col min="13821" max="13821" width="9" style="3" customWidth="1"/>
    <col min="13822" max="13822" width="6.6640625" style="3" customWidth="1"/>
    <col min="13823" max="13823" width="8.5" style="3" customWidth="1"/>
    <col min="13824" max="13824" width="7.1640625" style="3" customWidth="1"/>
    <col min="13825" max="13825" width="8.83203125" style="3" customWidth="1"/>
    <col min="13826" max="13826" width="6.6640625" style="3" customWidth="1"/>
    <col min="13827" max="13827" width="9.1640625" style="3" customWidth="1"/>
    <col min="13828" max="14070" width="10.33203125" style="3"/>
    <col min="14071" max="14071" width="43.1640625" style="3" customWidth="1"/>
    <col min="14072" max="14072" width="6.6640625" style="3" customWidth="1"/>
    <col min="14073" max="14073" width="9.5" style="3" customWidth="1"/>
    <col min="14074" max="14074" width="7" style="3" customWidth="1"/>
    <col min="14075" max="14075" width="8.33203125" style="3" customWidth="1"/>
    <col min="14076" max="14076" width="7.6640625" style="3" customWidth="1"/>
    <col min="14077" max="14077" width="9" style="3" customWidth="1"/>
    <col min="14078" max="14078" width="6.6640625" style="3" customWidth="1"/>
    <col min="14079" max="14079" width="8.5" style="3" customWidth="1"/>
    <col min="14080" max="14080" width="7.1640625" style="3" customWidth="1"/>
    <col min="14081" max="14081" width="8.83203125" style="3" customWidth="1"/>
    <col min="14082" max="14082" width="6.6640625" style="3" customWidth="1"/>
    <col min="14083" max="14083" width="9.1640625" style="3" customWidth="1"/>
    <col min="14084" max="14326" width="10.33203125" style="3"/>
    <col min="14327" max="14327" width="43.1640625" style="3" customWidth="1"/>
    <col min="14328" max="14328" width="6.6640625" style="3" customWidth="1"/>
    <col min="14329" max="14329" width="9.5" style="3" customWidth="1"/>
    <col min="14330" max="14330" width="7" style="3" customWidth="1"/>
    <col min="14331" max="14331" width="8.33203125" style="3" customWidth="1"/>
    <col min="14332" max="14332" width="7.6640625" style="3" customWidth="1"/>
    <col min="14333" max="14333" width="9" style="3" customWidth="1"/>
    <col min="14334" max="14334" width="6.6640625" style="3" customWidth="1"/>
    <col min="14335" max="14335" width="8.5" style="3" customWidth="1"/>
    <col min="14336" max="14336" width="7.1640625" style="3" customWidth="1"/>
    <col min="14337" max="14337" width="8.83203125" style="3" customWidth="1"/>
    <col min="14338" max="14338" width="6.6640625" style="3" customWidth="1"/>
    <col min="14339" max="14339" width="9.1640625" style="3" customWidth="1"/>
    <col min="14340" max="14582" width="10.33203125" style="3"/>
    <col min="14583" max="14583" width="43.1640625" style="3" customWidth="1"/>
    <col min="14584" max="14584" width="6.6640625" style="3" customWidth="1"/>
    <col min="14585" max="14585" width="9.5" style="3" customWidth="1"/>
    <col min="14586" max="14586" width="7" style="3" customWidth="1"/>
    <col min="14587" max="14587" width="8.33203125" style="3" customWidth="1"/>
    <col min="14588" max="14588" width="7.6640625" style="3" customWidth="1"/>
    <col min="14589" max="14589" width="9" style="3" customWidth="1"/>
    <col min="14590" max="14590" width="6.6640625" style="3" customWidth="1"/>
    <col min="14591" max="14591" width="8.5" style="3" customWidth="1"/>
    <col min="14592" max="14592" width="7.1640625" style="3" customWidth="1"/>
    <col min="14593" max="14593" width="8.83203125" style="3" customWidth="1"/>
    <col min="14594" max="14594" width="6.6640625" style="3" customWidth="1"/>
    <col min="14595" max="14595" width="9.1640625" style="3" customWidth="1"/>
    <col min="14596" max="14838" width="10.33203125" style="3"/>
    <col min="14839" max="14839" width="43.1640625" style="3" customWidth="1"/>
    <col min="14840" max="14840" width="6.6640625" style="3" customWidth="1"/>
    <col min="14841" max="14841" width="9.5" style="3" customWidth="1"/>
    <col min="14842" max="14842" width="7" style="3" customWidth="1"/>
    <col min="14843" max="14843" width="8.33203125" style="3" customWidth="1"/>
    <col min="14844" max="14844" width="7.6640625" style="3" customWidth="1"/>
    <col min="14845" max="14845" width="9" style="3" customWidth="1"/>
    <col min="14846" max="14846" width="6.6640625" style="3" customWidth="1"/>
    <col min="14847" max="14847" width="8.5" style="3" customWidth="1"/>
    <col min="14848" max="14848" width="7.1640625" style="3" customWidth="1"/>
    <col min="14849" max="14849" width="8.83203125" style="3" customWidth="1"/>
    <col min="14850" max="14850" width="6.6640625" style="3" customWidth="1"/>
    <col min="14851" max="14851" width="9.1640625" style="3" customWidth="1"/>
    <col min="14852" max="15094" width="10.33203125" style="3"/>
    <col min="15095" max="15095" width="43.1640625" style="3" customWidth="1"/>
    <col min="15096" max="15096" width="6.6640625" style="3" customWidth="1"/>
    <col min="15097" max="15097" width="9.5" style="3" customWidth="1"/>
    <col min="15098" max="15098" width="7" style="3" customWidth="1"/>
    <col min="15099" max="15099" width="8.33203125" style="3" customWidth="1"/>
    <col min="15100" max="15100" width="7.6640625" style="3" customWidth="1"/>
    <col min="15101" max="15101" width="9" style="3" customWidth="1"/>
    <col min="15102" max="15102" width="6.6640625" style="3" customWidth="1"/>
    <col min="15103" max="15103" width="8.5" style="3" customWidth="1"/>
    <col min="15104" max="15104" width="7.1640625" style="3" customWidth="1"/>
    <col min="15105" max="15105" width="8.83203125" style="3" customWidth="1"/>
    <col min="15106" max="15106" width="6.6640625" style="3" customWidth="1"/>
    <col min="15107" max="15107" width="9.1640625" style="3" customWidth="1"/>
    <col min="15108" max="15350" width="10.33203125" style="3"/>
    <col min="15351" max="15351" width="43.1640625" style="3" customWidth="1"/>
    <col min="15352" max="15352" width="6.6640625" style="3" customWidth="1"/>
    <col min="15353" max="15353" width="9.5" style="3" customWidth="1"/>
    <col min="15354" max="15354" width="7" style="3" customWidth="1"/>
    <col min="15355" max="15355" width="8.33203125" style="3" customWidth="1"/>
    <col min="15356" max="15356" width="7.6640625" style="3" customWidth="1"/>
    <col min="15357" max="15357" width="9" style="3" customWidth="1"/>
    <col min="15358" max="15358" width="6.6640625" style="3" customWidth="1"/>
    <col min="15359" max="15359" width="8.5" style="3" customWidth="1"/>
    <col min="15360" max="15360" width="7.1640625" style="3" customWidth="1"/>
    <col min="15361" max="15361" width="8.83203125" style="3" customWidth="1"/>
    <col min="15362" max="15362" width="6.6640625" style="3" customWidth="1"/>
    <col min="15363" max="15363" width="9.1640625" style="3" customWidth="1"/>
    <col min="15364" max="15606" width="10.33203125" style="3"/>
    <col min="15607" max="15607" width="43.1640625" style="3" customWidth="1"/>
    <col min="15608" max="15608" width="6.6640625" style="3" customWidth="1"/>
    <col min="15609" max="15609" width="9.5" style="3" customWidth="1"/>
    <col min="15610" max="15610" width="7" style="3" customWidth="1"/>
    <col min="15611" max="15611" width="8.33203125" style="3" customWidth="1"/>
    <col min="15612" max="15612" width="7.6640625" style="3" customWidth="1"/>
    <col min="15613" max="15613" width="9" style="3" customWidth="1"/>
    <col min="15614" max="15614" width="6.6640625" style="3" customWidth="1"/>
    <col min="15615" max="15615" width="8.5" style="3" customWidth="1"/>
    <col min="15616" max="15616" width="7.1640625" style="3" customWidth="1"/>
    <col min="15617" max="15617" width="8.83203125" style="3" customWidth="1"/>
    <col min="15618" max="15618" width="6.6640625" style="3" customWidth="1"/>
    <col min="15619" max="15619" width="9.1640625" style="3" customWidth="1"/>
    <col min="15620" max="15862" width="10.33203125" style="3"/>
    <col min="15863" max="15863" width="43.1640625" style="3" customWidth="1"/>
    <col min="15864" max="15864" width="6.6640625" style="3" customWidth="1"/>
    <col min="15865" max="15865" width="9.5" style="3" customWidth="1"/>
    <col min="15866" max="15866" width="7" style="3" customWidth="1"/>
    <col min="15867" max="15867" width="8.33203125" style="3" customWidth="1"/>
    <col min="15868" max="15868" width="7.6640625" style="3" customWidth="1"/>
    <col min="15869" max="15869" width="9" style="3" customWidth="1"/>
    <col min="15870" max="15870" width="6.6640625" style="3" customWidth="1"/>
    <col min="15871" max="15871" width="8.5" style="3" customWidth="1"/>
    <col min="15872" max="15872" width="7.1640625" style="3" customWidth="1"/>
    <col min="15873" max="15873" width="8.83203125" style="3" customWidth="1"/>
    <col min="15874" max="15874" width="6.6640625" style="3" customWidth="1"/>
    <col min="15875" max="15875" width="9.1640625" style="3" customWidth="1"/>
    <col min="15876" max="16118" width="10.33203125" style="3"/>
    <col min="16119" max="16119" width="43.1640625" style="3" customWidth="1"/>
    <col min="16120" max="16120" width="6.6640625" style="3" customWidth="1"/>
    <col min="16121" max="16121" width="9.5" style="3" customWidth="1"/>
    <col min="16122" max="16122" width="7" style="3" customWidth="1"/>
    <col min="16123" max="16123" width="8.33203125" style="3" customWidth="1"/>
    <col min="16124" max="16124" width="7.6640625" style="3" customWidth="1"/>
    <col min="16125" max="16125" width="9" style="3" customWidth="1"/>
    <col min="16126" max="16126" width="6.6640625" style="3" customWidth="1"/>
    <col min="16127" max="16127" width="8.5" style="3" customWidth="1"/>
    <col min="16128" max="16128" width="7.1640625" style="3" customWidth="1"/>
    <col min="16129" max="16129" width="8.83203125" style="3" customWidth="1"/>
    <col min="16130" max="16130" width="6.6640625" style="3" customWidth="1"/>
    <col min="16131" max="16131" width="9.1640625" style="3" customWidth="1"/>
    <col min="16132" max="16384" width="10.33203125" style="3"/>
  </cols>
  <sheetData>
    <row r="2" spans="1:14" x14ac:dyDescent="0.35">
      <c r="B2" s="1" t="s">
        <v>11</v>
      </c>
      <c r="C2" s="2"/>
    </row>
    <row r="3" spans="1:14" ht="15" x14ac:dyDescent="0.35">
      <c r="B3" s="4" t="s">
        <v>2</v>
      </c>
      <c r="C3" s="1"/>
    </row>
    <row r="4" spans="1:14" x14ac:dyDescent="0.35">
      <c r="B4" s="1" t="s">
        <v>77</v>
      </c>
      <c r="C4" s="1"/>
      <c r="I4" s="5"/>
    </row>
    <row r="5" spans="1:14" ht="25" customHeight="1" x14ac:dyDescent="0.35">
      <c r="B5" s="89" t="s">
        <v>71</v>
      </c>
      <c r="C5" s="89"/>
      <c r="D5" s="6">
        <v>645000</v>
      </c>
      <c r="E5" s="12"/>
      <c r="F5" s="13"/>
    </row>
    <row r="6" spans="1:14" ht="12.15" customHeight="1" x14ac:dyDescent="0.25">
      <c r="B6" s="11"/>
      <c r="C6" s="11"/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</row>
    <row r="7" spans="1:14" ht="18" customHeight="1" x14ac:dyDescent="0.25">
      <c r="A7" s="63"/>
      <c r="B7" s="31"/>
      <c r="C7" s="31"/>
      <c r="D7" s="32">
        <v>2026</v>
      </c>
      <c r="E7" s="32">
        <v>2027</v>
      </c>
      <c r="F7" s="32">
        <v>2028</v>
      </c>
      <c r="G7" s="32">
        <v>2029</v>
      </c>
      <c r="H7" s="32">
        <v>2030</v>
      </c>
      <c r="I7" s="32">
        <v>2031</v>
      </c>
      <c r="J7" s="32">
        <v>2032</v>
      </c>
      <c r="K7" s="32">
        <v>2033</v>
      </c>
      <c r="L7" s="32">
        <v>2034</v>
      </c>
      <c r="M7" s="32">
        <v>2035</v>
      </c>
      <c r="N7" s="74" t="s">
        <v>22</v>
      </c>
    </row>
    <row r="8" spans="1:14" ht="18" customHeight="1" x14ac:dyDescent="0.35">
      <c r="A8" s="46" t="s">
        <v>33</v>
      </c>
      <c r="B8" s="39" t="s">
        <v>3</v>
      </c>
      <c r="C8" s="47"/>
      <c r="D8" s="33">
        <v>600</v>
      </c>
      <c r="E8" s="33">
        <f>D8*1.05</f>
        <v>630</v>
      </c>
      <c r="F8" s="33">
        <f t="shared" ref="F8:M8" si="0">E8*1.05</f>
        <v>661.5</v>
      </c>
      <c r="G8" s="33">
        <f t="shared" si="0"/>
        <v>694.57500000000005</v>
      </c>
      <c r="H8" s="33">
        <f t="shared" si="0"/>
        <v>729.30375000000004</v>
      </c>
      <c r="I8" s="33">
        <f t="shared" si="0"/>
        <v>765.76893750000011</v>
      </c>
      <c r="J8" s="33">
        <f t="shared" si="0"/>
        <v>804.0573843750002</v>
      </c>
      <c r="K8" s="33">
        <f t="shared" si="0"/>
        <v>844.26025359375024</v>
      </c>
      <c r="L8" s="33">
        <f t="shared" si="0"/>
        <v>886.47326627343773</v>
      </c>
      <c r="M8" s="33">
        <f t="shared" si="0"/>
        <v>930.79692958710962</v>
      </c>
      <c r="N8" s="15"/>
    </row>
    <row r="9" spans="1:14" ht="18" customHeight="1" x14ac:dyDescent="0.35">
      <c r="A9" s="46" t="s">
        <v>34</v>
      </c>
      <c r="B9" s="39" t="s">
        <v>4</v>
      </c>
      <c r="C9" s="48"/>
      <c r="D9" s="15">
        <v>40</v>
      </c>
      <c r="E9" s="15">
        <v>40</v>
      </c>
      <c r="F9" s="15">
        <v>40</v>
      </c>
      <c r="G9" s="15">
        <v>40</v>
      </c>
      <c r="H9" s="15">
        <v>40</v>
      </c>
      <c r="I9" s="15">
        <v>40</v>
      </c>
      <c r="J9" s="15">
        <v>40</v>
      </c>
      <c r="K9" s="15">
        <v>40</v>
      </c>
      <c r="L9" s="15">
        <v>40</v>
      </c>
      <c r="M9" s="15">
        <v>40</v>
      </c>
      <c r="N9" s="15"/>
    </row>
    <row r="10" spans="1:14" ht="18" customHeight="1" x14ac:dyDescent="0.35">
      <c r="A10" s="46" t="s">
        <v>45</v>
      </c>
      <c r="B10" s="39" t="s">
        <v>5</v>
      </c>
      <c r="C10" s="48" t="s">
        <v>52</v>
      </c>
      <c r="D10" s="72">
        <f t="shared" ref="D10:M10" si="1">365-D9</f>
        <v>325</v>
      </c>
      <c r="E10" s="72">
        <f t="shared" si="1"/>
        <v>325</v>
      </c>
      <c r="F10" s="72">
        <f t="shared" si="1"/>
        <v>325</v>
      </c>
      <c r="G10" s="72">
        <f t="shared" si="1"/>
        <v>325</v>
      </c>
      <c r="H10" s="15">
        <f t="shared" si="1"/>
        <v>325</v>
      </c>
      <c r="I10" s="15">
        <f t="shared" si="1"/>
        <v>325</v>
      </c>
      <c r="J10" s="15">
        <f t="shared" si="1"/>
        <v>325</v>
      </c>
      <c r="K10" s="15">
        <f t="shared" si="1"/>
        <v>325</v>
      </c>
      <c r="L10" s="15">
        <f t="shared" si="1"/>
        <v>325</v>
      </c>
      <c r="M10" s="15">
        <f t="shared" si="1"/>
        <v>325</v>
      </c>
      <c r="N10" s="15"/>
    </row>
    <row r="11" spans="1:14" ht="18" customHeight="1" x14ac:dyDescent="0.35">
      <c r="A11" s="46" t="s">
        <v>35</v>
      </c>
      <c r="B11" s="39" t="s">
        <v>75</v>
      </c>
      <c r="C11" s="48"/>
      <c r="D11" s="73">
        <v>0.3</v>
      </c>
      <c r="E11" s="73">
        <v>0.4</v>
      </c>
      <c r="F11" s="73">
        <v>0.5</v>
      </c>
      <c r="G11" s="73">
        <v>0.6</v>
      </c>
      <c r="H11" s="16">
        <v>0.7</v>
      </c>
      <c r="I11" s="16">
        <v>0.7</v>
      </c>
      <c r="J11" s="16">
        <v>0.7</v>
      </c>
      <c r="K11" s="16">
        <v>0.7</v>
      </c>
      <c r="L11" s="16">
        <v>0.7</v>
      </c>
      <c r="M11" s="16">
        <v>0.7</v>
      </c>
      <c r="N11" s="15"/>
    </row>
    <row r="12" spans="1:14" ht="18" customHeight="1" x14ac:dyDescent="0.35">
      <c r="A12" s="46" t="s">
        <v>46</v>
      </c>
      <c r="B12" s="40" t="s">
        <v>10</v>
      </c>
      <c r="C12" s="49" t="s">
        <v>53</v>
      </c>
      <c r="D12" s="67" t="s">
        <v>72</v>
      </c>
      <c r="E12" s="67"/>
      <c r="F12" s="67"/>
      <c r="G12" s="67"/>
      <c r="H12" s="35">
        <f t="shared" ref="H12:M12" si="2">H8*H10*H11</f>
        <v>165916.60312499999</v>
      </c>
      <c r="I12" s="35">
        <f t="shared" si="2"/>
        <v>174212.43328125001</v>
      </c>
      <c r="J12" s="35">
        <f t="shared" si="2"/>
        <v>182923.05494531253</v>
      </c>
      <c r="K12" s="35">
        <f t="shared" si="2"/>
        <v>192069.20769257817</v>
      </c>
      <c r="L12" s="35">
        <f t="shared" si="2"/>
        <v>201672.66807720705</v>
      </c>
      <c r="M12" s="35">
        <f t="shared" si="2"/>
        <v>211756.30148106744</v>
      </c>
      <c r="N12" s="35"/>
    </row>
    <row r="13" spans="1:14" ht="18" customHeight="1" x14ac:dyDescent="0.35">
      <c r="A13" s="46" t="s">
        <v>47</v>
      </c>
      <c r="B13" s="41" t="s">
        <v>6</v>
      </c>
      <c r="C13" s="50" t="s">
        <v>54</v>
      </c>
      <c r="D13" s="36">
        <f>$D$5*D14</f>
        <v>38700</v>
      </c>
      <c r="E13" s="36">
        <f t="shared" ref="E13:G13" si="3">$D$5*E14</f>
        <v>38700</v>
      </c>
      <c r="F13" s="36">
        <f t="shared" si="3"/>
        <v>38700</v>
      </c>
      <c r="G13" s="36">
        <f t="shared" si="3"/>
        <v>38700</v>
      </c>
      <c r="H13" s="42">
        <f>H12*30%</f>
        <v>49774.980937499997</v>
      </c>
      <c r="I13" s="42">
        <f t="shared" ref="I13:M13" si="4">I12*30%</f>
        <v>52263.729984375001</v>
      </c>
      <c r="J13" s="42">
        <f t="shared" si="4"/>
        <v>54876.916483593755</v>
      </c>
      <c r="K13" s="42">
        <f t="shared" si="4"/>
        <v>57620.762307773453</v>
      </c>
      <c r="L13" s="42">
        <f t="shared" si="4"/>
        <v>60501.800423162116</v>
      </c>
      <c r="M13" s="42">
        <f t="shared" si="4"/>
        <v>63526.890444320226</v>
      </c>
      <c r="N13" s="42">
        <f>SUM(D13:M13)</f>
        <v>493365.08058072452</v>
      </c>
    </row>
    <row r="14" spans="1:14" ht="18" customHeight="1" x14ac:dyDescent="0.35">
      <c r="A14" s="46" t="s">
        <v>48</v>
      </c>
      <c r="B14" s="41" t="s">
        <v>7</v>
      </c>
      <c r="C14" s="48" t="s">
        <v>63</v>
      </c>
      <c r="D14" s="17">
        <v>0.06</v>
      </c>
      <c r="E14" s="17">
        <v>0.06</v>
      </c>
      <c r="F14" s="17">
        <v>0.06</v>
      </c>
      <c r="G14" s="17">
        <v>0.06</v>
      </c>
      <c r="H14" s="18">
        <f t="shared" ref="H14:M14" si="5">H13/$D$5</f>
        <v>7.7170513081395345E-2</v>
      </c>
      <c r="I14" s="18">
        <f t="shared" si="5"/>
        <v>8.1029038735465117E-2</v>
      </c>
      <c r="J14" s="18">
        <f t="shared" si="5"/>
        <v>8.5080490672238385E-2</v>
      </c>
      <c r="K14" s="18">
        <f t="shared" si="5"/>
        <v>8.9334515205850312E-2</v>
      </c>
      <c r="L14" s="18">
        <f t="shared" si="5"/>
        <v>9.3801240966142813E-2</v>
      </c>
      <c r="M14" s="18">
        <f t="shared" si="5"/>
        <v>9.8491303014449957E-2</v>
      </c>
      <c r="N14" s="43"/>
    </row>
    <row r="15" spans="1:14" ht="18" customHeight="1" x14ac:dyDescent="0.35">
      <c r="A15" s="46" t="s">
        <v>49</v>
      </c>
      <c r="B15" s="39" t="s">
        <v>8</v>
      </c>
      <c r="C15" s="48" t="s">
        <v>55</v>
      </c>
      <c r="D15" s="37">
        <f>D8*D9</f>
        <v>24000</v>
      </c>
      <c r="E15" s="37">
        <f>E8*E9</f>
        <v>25200</v>
      </c>
      <c r="F15" s="37">
        <f>F8*F9</f>
        <v>26460</v>
      </c>
      <c r="G15" s="37">
        <f>G8*G9</f>
        <v>27783</v>
      </c>
      <c r="H15" s="37">
        <f>H8*H9</f>
        <v>29172.15</v>
      </c>
      <c r="I15" s="37">
        <f t="shared" ref="I15:M15" si="6">I8*I9</f>
        <v>30630.757500000003</v>
      </c>
      <c r="J15" s="37">
        <f t="shared" si="6"/>
        <v>32162.295375000009</v>
      </c>
      <c r="K15" s="37">
        <f t="shared" si="6"/>
        <v>33770.410143750007</v>
      </c>
      <c r="L15" s="37">
        <f t="shared" si="6"/>
        <v>35458.930650937509</v>
      </c>
      <c r="M15" s="37">
        <f t="shared" si="6"/>
        <v>37231.877183484386</v>
      </c>
      <c r="N15" s="42">
        <f>SUM(D15:M15)</f>
        <v>301869.42085317191</v>
      </c>
    </row>
    <row r="16" spans="1:14" ht="18" customHeight="1" x14ac:dyDescent="0.35">
      <c r="A16" s="46" t="s">
        <v>50</v>
      </c>
      <c r="B16" s="41" t="s">
        <v>42</v>
      </c>
      <c r="C16" s="50" t="s">
        <v>56</v>
      </c>
      <c r="D16" s="45">
        <f>D13+D15</f>
        <v>62700</v>
      </c>
      <c r="E16" s="45">
        <f t="shared" ref="E16:M16" si="7">E13+E15</f>
        <v>63900</v>
      </c>
      <c r="F16" s="45">
        <f t="shared" si="7"/>
        <v>65160</v>
      </c>
      <c r="G16" s="45">
        <f t="shared" si="7"/>
        <v>66483</v>
      </c>
      <c r="H16" s="45">
        <f t="shared" si="7"/>
        <v>78947.130937499998</v>
      </c>
      <c r="I16" s="45">
        <f t="shared" si="7"/>
        <v>82894.487484375</v>
      </c>
      <c r="J16" s="45">
        <f t="shared" si="7"/>
        <v>87039.211858593771</v>
      </c>
      <c r="K16" s="45">
        <f t="shared" si="7"/>
        <v>91391.172451523453</v>
      </c>
      <c r="L16" s="45">
        <f t="shared" si="7"/>
        <v>95960.731074099633</v>
      </c>
      <c r="M16" s="45">
        <f t="shared" si="7"/>
        <v>100758.76762780461</v>
      </c>
      <c r="N16" s="42">
        <f>SUM(D16:M16)</f>
        <v>795234.5014338966</v>
      </c>
    </row>
    <row r="17" spans="1:14" ht="18" customHeight="1" thickBot="1" x14ac:dyDescent="0.4">
      <c r="A17" s="64" t="s">
        <v>51</v>
      </c>
      <c r="B17" s="44" t="s">
        <v>9</v>
      </c>
      <c r="C17" s="51" t="s">
        <v>64</v>
      </c>
      <c r="D17" s="20">
        <f>D16/$D$5</f>
        <v>9.7209302325581393E-2</v>
      </c>
      <c r="E17" s="20">
        <f t="shared" ref="E17:M17" si="8">E16/$D$5</f>
        <v>9.9069767441860468E-2</v>
      </c>
      <c r="F17" s="20">
        <f t="shared" si="8"/>
        <v>0.10102325581395349</v>
      </c>
      <c r="G17" s="20">
        <f t="shared" si="8"/>
        <v>0.10307441860465116</v>
      </c>
      <c r="H17" s="20">
        <f t="shared" si="8"/>
        <v>0.12239865261627907</v>
      </c>
      <c r="I17" s="20">
        <f t="shared" si="8"/>
        <v>0.12851858524709303</v>
      </c>
      <c r="J17" s="20">
        <f t="shared" si="8"/>
        <v>0.13494451450944769</v>
      </c>
      <c r="K17" s="20">
        <f t="shared" si="8"/>
        <v>0.14169174023492009</v>
      </c>
      <c r="L17" s="20">
        <f t="shared" si="8"/>
        <v>0.14877632724666609</v>
      </c>
      <c r="M17" s="20">
        <f t="shared" si="8"/>
        <v>0.15621514360899941</v>
      </c>
      <c r="N17" s="38"/>
    </row>
    <row r="18" spans="1:14" ht="8" customHeight="1" thickTop="1" x14ac:dyDescent="0.35"/>
    <row r="19" spans="1:14" ht="19.149999999999999" customHeight="1" x14ac:dyDescent="0.35">
      <c r="B19" s="10" t="s">
        <v>43</v>
      </c>
      <c r="C19" s="9"/>
      <c r="D19" s="9"/>
      <c r="E19" s="9"/>
      <c r="F19" s="9"/>
      <c r="G19" s="6"/>
      <c r="H19" s="6"/>
      <c r="I19" s="7"/>
      <c r="J19" s="7"/>
      <c r="K19" s="7"/>
    </row>
    <row r="20" spans="1:14" ht="12.15" customHeight="1" x14ac:dyDescent="0.35"/>
    <row r="21" spans="1:14" ht="16.149999999999999" customHeight="1" x14ac:dyDescent="0.35">
      <c r="B21" s="10" t="s">
        <v>65</v>
      </c>
      <c r="C21" s="8"/>
    </row>
    <row r="22" spans="1:14" ht="16.149999999999999" customHeight="1" x14ac:dyDescent="0.35">
      <c r="B22" s="65" t="s">
        <v>68</v>
      </c>
      <c r="C22" s="8"/>
    </row>
    <row r="23" spans="1:14" ht="16.149999999999999" customHeight="1" x14ac:dyDescent="0.3">
      <c r="B23" s="66" t="s">
        <v>69</v>
      </c>
    </row>
    <row r="24" spans="1:14" ht="16.149999999999999" customHeight="1" x14ac:dyDescent="0.35">
      <c r="B24" s="65" t="s">
        <v>70</v>
      </c>
      <c r="C24" s="2"/>
    </row>
    <row r="25" spans="1:14" ht="16.149999999999999" customHeight="1" x14ac:dyDescent="0.3">
      <c r="B25" s="66" t="s">
        <v>67</v>
      </c>
    </row>
  </sheetData>
  <mergeCells count="1">
    <mergeCell ref="B5:C5"/>
  </mergeCells>
  <pageMargins left="0.75" right="0.75" top="1" bottom="1" header="0.51" footer="0.51"/>
  <pageSetup paperSize="9" scale="79" orientation="landscape" horizontalDpi="0" verticalDpi="0"/>
  <headerFooter>
    <oddFooter>&amp;L_x000D_&amp;1#&amp;"Calibri"&amp;9&amp;K000000 Classified: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9936-6188-1C41-8B06-5A517F72DB8A}">
  <sheetPr>
    <pageSetUpPr fitToPage="1"/>
  </sheetPr>
  <dimension ref="A2:N23"/>
  <sheetViews>
    <sheetView showGridLines="0" zoomScaleNormal="100" zoomScaleSheetLayoutView="100" workbookViewId="0">
      <selection activeCell="D8" sqref="D8"/>
    </sheetView>
  </sheetViews>
  <sheetFormatPr defaultColWidth="10.33203125" defaultRowHeight="10.5" x14ac:dyDescent="0.35"/>
  <cols>
    <col min="1" max="1" width="2.83203125" style="3" customWidth="1"/>
    <col min="2" max="2" width="37.83203125" style="3" customWidth="1"/>
    <col min="3" max="3" width="9.83203125" style="3" customWidth="1"/>
    <col min="4" max="4" width="10.6640625" style="52" customWidth="1"/>
    <col min="5" max="13" width="10.25" style="52" customWidth="1"/>
    <col min="14" max="14" width="12.16406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36</v>
      </c>
      <c r="C4" s="1"/>
      <c r="I4" s="53"/>
    </row>
    <row r="5" spans="1:14" ht="25" customHeight="1" x14ac:dyDescent="0.35">
      <c r="B5" s="19" t="s">
        <v>37</v>
      </c>
      <c r="C5" s="19"/>
      <c r="D5" s="62">
        <v>3300000000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130*25200</f>
        <v>3276000</v>
      </c>
      <c r="E8" s="56">
        <f>$D$8</f>
        <v>3276000</v>
      </c>
      <c r="F8" s="56">
        <f t="shared" ref="F8:M8" si="0">$D$8</f>
        <v>3276000</v>
      </c>
      <c r="G8" s="56">
        <f t="shared" si="0"/>
        <v>3276000</v>
      </c>
      <c r="H8" s="56">
        <f t="shared" si="0"/>
        <v>3276000</v>
      </c>
      <c r="I8" s="56">
        <f t="shared" si="0"/>
        <v>3276000</v>
      </c>
      <c r="J8" s="56">
        <f t="shared" si="0"/>
        <v>3276000</v>
      </c>
      <c r="K8" s="56">
        <f t="shared" si="0"/>
        <v>3276000</v>
      </c>
      <c r="L8" s="56">
        <f t="shared" si="0"/>
        <v>3276000</v>
      </c>
      <c r="M8" s="56">
        <f t="shared" si="0"/>
        <v>3276000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G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>365-H9</f>
        <v>325</v>
      </c>
      <c r="I10" s="34">
        <f t="shared" ref="I10:M10" si="2">365-I9</f>
        <v>325</v>
      </c>
      <c r="J10" s="34">
        <f t="shared" si="2"/>
        <v>325</v>
      </c>
      <c r="K10" s="34">
        <f t="shared" si="2"/>
        <v>325</v>
      </c>
      <c r="L10" s="34">
        <f t="shared" si="2"/>
        <v>325</v>
      </c>
      <c r="M10" s="34">
        <f t="shared" si="2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3">E11*1.05</f>
        <v>0.66150000000000009</v>
      </c>
      <c r="G11" s="57">
        <f t="shared" si="3"/>
        <v>0.69457500000000016</v>
      </c>
      <c r="H11" s="57">
        <f t="shared" si="3"/>
        <v>0.72930375000000025</v>
      </c>
      <c r="I11" s="57">
        <f t="shared" si="3"/>
        <v>0.7657689375000003</v>
      </c>
      <c r="J11" s="57">
        <f t="shared" si="3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4">D10*D8*D11</f>
        <v>638820000</v>
      </c>
      <c r="E12" s="58">
        <f t="shared" si="4"/>
        <v>670761000</v>
      </c>
      <c r="F12" s="58">
        <f t="shared" si="4"/>
        <v>704299050.00000012</v>
      </c>
      <c r="G12" s="58">
        <f t="shared" si="4"/>
        <v>739514002.50000012</v>
      </c>
      <c r="H12" s="58">
        <f>H10*H8*H11</f>
        <v>776489702.62500024</v>
      </c>
      <c r="I12" s="58">
        <f t="shared" ref="I12:M12" si="5">I10*I8*I11</f>
        <v>815314187.75625026</v>
      </c>
      <c r="J12" s="58">
        <f t="shared" si="5"/>
        <v>856079897.14406288</v>
      </c>
      <c r="K12" s="58">
        <f t="shared" si="5"/>
        <v>898883892.00126612</v>
      </c>
      <c r="L12" s="58">
        <f t="shared" si="5"/>
        <v>904995000</v>
      </c>
      <c r="M12" s="58">
        <f t="shared" si="5"/>
        <v>904995000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255528000</v>
      </c>
      <c r="E13" s="83">
        <f t="shared" ref="E13:M13" si="6">E12*(40%)</f>
        <v>268304400</v>
      </c>
      <c r="F13" s="83">
        <f t="shared" si="6"/>
        <v>281719620.00000006</v>
      </c>
      <c r="G13" s="83">
        <f t="shared" si="6"/>
        <v>295805601.00000006</v>
      </c>
      <c r="H13" s="83">
        <f t="shared" si="6"/>
        <v>310595881.05000013</v>
      </c>
      <c r="I13" s="83">
        <f t="shared" si="6"/>
        <v>326125675.10250014</v>
      </c>
      <c r="J13" s="83">
        <f t="shared" si="6"/>
        <v>342431958.85762519</v>
      </c>
      <c r="K13" s="83">
        <f t="shared" si="6"/>
        <v>359553556.80050647</v>
      </c>
      <c r="L13" s="83">
        <f t="shared" si="6"/>
        <v>361998000</v>
      </c>
      <c r="M13" s="83">
        <f t="shared" si="6"/>
        <v>361998000</v>
      </c>
      <c r="N13" s="83">
        <f t="shared" ref="N13" si="7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8">D8*D9</f>
        <v>131040000</v>
      </c>
      <c r="E14" s="59">
        <f t="shared" si="8"/>
        <v>131040000</v>
      </c>
      <c r="F14" s="59">
        <f t="shared" si="8"/>
        <v>131040000</v>
      </c>
      <c r="G14" s="59">
        <f t="shared" si="8"/>
        <v>131040000</v>
      </c>
      <c r="H14" s="59">
        <f t="shared" si="8"/>
        <v>131040000</v>
      </c>
      <c r="I14" s="59">
        <f t="shared" si="8"/>
        <v>131040000</v>
      </c>
      <c r="J14" s="59">
        <f t="shared" si="8"/>
        <v>131040000</v>
      </c>
      <c r="K14" s="59">
        <f t="shared" si="8"/>
        <v>131040000</v>
      </c>
      <c r="L14" s="59">
        <f t="shared" si="8"/>
        <v>131040000</v>
      </c>
      <c r="M14" s="59">
        <f t="shared" si="8"/>
        <v>131040000</v>
      </c>
      <c r="N14" s="85">
        <f>SUM(D14:M14)</f>
        <v>1310400000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9">D13+D14</f>
        <v>386568000</v>
      </c>
      <c r="E15" s="84">
        <f t="shared" si="9"/>
        <v>399344400</v>
      </c>
      <c r="F15" s="84">
        <f t="shared" si="9"/>
        <v>412759620.00000006</v>
      </c>
      <c r="G15" s="84">
        <f t="shared" si="9"/>
        <v>426845601.00000006</v>
      </c>
      <c r="H15" s="84">
        <f t="shared" si="9"/>
        <v>441635881.05000013</v>
      </c>
      <c r="I15" s="84">
        <f t="shared" si="9"/>
        <v>457165675.10250014</v>
      </c>
      <c r="J15" s="84">
        <f t="shared" si="9"/>
        <v>473471958.85762519</v>
      </c>
      <c r="K15" s="84">
        <f t="shared" si="9"/>
        <v>490593556.80050647</v>
      </c>
      <c r="L15" s="84">
        <f t="shared" si="9"/>
        <v>493038000</v>
      </c>
      <c r="M15" s="84">
        <f t="shared" si="9"/>
        <v>493038000</v>
      </c>
      <c r="N15" s="85">
        <f>SUM(D15:M15)</f>
        <v>4474460692.8106318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0.11714181818181818</v>
      </c>
      <c r="E16" s="60">
        <f>E15/$D$5</f>
        <v>0.12101345454545455</v>
      </c>
      <c r="F16" s="60">
        <f>F15/$D$5</f>
        <v>0.12507867272727274</v>
      </c>
      <c r="G16" s="60">
        <f>G15/$D$5</f>
        <v>0.12934715181818185</v>
      </c>
      <c r="H16" s="60">
        <f>H15/$D$5</f>
        <v>0.13382905486363642</v>
      </c>
      <c r="I16" s="60">
        <f t="shared" ref="I16:M16" si="10">I15/$D$5</f>
        <v>0.13853505306136368</v>
      </c>
      <c r="J16" s="60">
        <f t="shared" si="10"/>
        <v>0.14347635116897733</v>
      </c>
      <c r="K16" s="60">
        <f t="shared" si="10"/>
        <v>0.14866471418197166</v>
      </c>
      <c r="L16" s="60">
        <f t="shared" si="10"/>
        <v>0.14940545454545454</v>
      </c>
      <c r="M16" s="60">
        <f t="shared" si="10"/>
        <v>0.14940545454545454</v>
      </c>
      <c r="N16" s="30"/>
    </row>
    <row r="17" spans="2:13" ht="8" customHeight="1" thickTop="1" x14ac:dyDescent="0.35"/>
    <row r="18" spans="2:13" ht="33.75" customHeight="1" x14ac:dyDescent="0.35">
      <c r="B18" s="87" t="s">
        <v>87</v>
      </c>
      <c r="C18" s="88"/>
      <c r="D18" s="77"/>
      <c r="E18" s="69"/>
      <c r="F18" s="69"/>
      <c r="G18" s="69"/>
      <c r="H18" s="69"/>
      <c r="I18" s="69"/>
      <c r="J18" s="55"/>
      <c r="K18" s="55"/>
    </row>
    <row r="19" spans="2:13" ht="9.15" customHeight="1" x14ac:dyDescent="0.35">
      <c r="B19" s="10"/>
      <c r="C19" s="9"/>
      <c r="D19" s="61"/>
      <c r="E19" s="61"/>
      <c r="F19" s="61"/>
      <c r="G19" s="55"/>
      <c r="H19" s="55"/>
      <c r="I19" s="55"/>
      <c r="J19" s="55"/>
      <c r="K19" s="55"/>
    </row>
    <row r="20" spans="2:13" ht="17.149999999999999" customHeight="1" x14ac:dyDescent="0.35">
      <c r="B20" s="10" t="s">
        <v>38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honeticPr fontId="17" type="noConversion"/>
  <pageMargins left="0.25" right="0.25" top="0.75" bottom="0.75" header="0.3" footer="0.3"/>
  <pageSetup paperSize="9" scale="77" orientation="landscape" horizontalDpi="0" verticalDpi="0"/>
  <headerFooter>
    <oddFooter>&amp;L_x000D_&amp;1#&amp;"Calibri"&amp;9&amp;K000000 Classified: Restricted</oddFooter>
  </headerFooter>
  <ignoredErrors>
    <ignoredError sqref="A8: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7621-AC20-45E7-9446-44B09B7CB956}">
  <dimension ref="A2:N23"/>
  <sheetViews>
    <sheetView zoomScale="85" zoomScaleNormal="85" workbookViewId="0">
      <selection activeCell="F8" sqref="F8:M8"/>
    </sheetView>
  </sheetViews>
  <sheetFormatPr defaultColWidth="10.33203125" defaultRowHeight="10.5" x14ac:dyDescent="0.35"/>
  <cols>
    <col min="1" max="1" width="2.83203125" style="3" customWidth="1"/>
    <col min="2" max="2" width="37.83203125" style="3" customWidth="1"/>
    <col min="3" max="3" width="10.6640625" style="3" customWidth="1"/>
    <col min="4" max="13" width="10.6640625" style="52" customWidth="1"/>
    <col min="14" max="14" width="10.66406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82</v>
      </c>
      <c r="C4" s="1"/>
      <c r="I4" s="53"/>
    </row>
    <row r="5" spans="1:14" ht="25" customHeight="1" x14ac:dyDescent="0.35">
      <c r="B5" s="19" t="s">
        <v>37</v>
      </c>
      <c r="C5" s="19"/>
      <c r="D5" s="62">
        <v>4400000000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150*25200</f>
        <v>3780000</v>
      </c>
      <c r="E8" s="56">
        <f>$D$8</f>
        <v>3780000</v>
      </c>
      <c r="F8" s="56">
        <f t="shared" ref="F8:M8" si="0">$D$8</f>
        <v>3780000</v>
      </c>
      <c r="G8" s="56">
        <f t="shared" si="0"/>
        <v>3780000</v>
      </c>
      <c r="H8" s="56">
        <f t="shared" si="0"/>
        <v>3780000</v>
      </c>
      <c r="I8" s="56">
        <f t="shared" si="0"/>
        <v>3780000</v>
      </c>
      <c r="J8" s="56">
        <f t="shared" si="0"/>
        <v>3780000</v>
      </c>
      <c r="K8" s="56">
        <f t="shared" si="0"/>
        <v>3780000</v>
      </c>
      <c r="L8" s="56">
        <f t="shared" si="0"/>
        <v>3780000</v>
      </c>
      <c r="M8" s="56">
        <f t="shared" si="0"/>
        <v>3780000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G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>365-H9</f>
        <v>325</v>
      </c>
      <c r="I10" s="34">
        <f t="shared" ref="I10:M10" si="2">365-I9</f>
        <v>325</v>
      </c>
      <c r="J10" s="34">
        <f t="shared" si="2"/>
        <v>325</v>
      </c>
      <c r="K10" s="34">
        <f t="shared" si="2"/>
        <v>325</v>
      </c>
      <c r="L10" s="34">
        <f t="shared" si="2"/>
        <v>325</v>
      </c>
      <c r="M10" s="34">
        <f t="shared" si="2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3">E11*1.05</f>
        <v>0.66150000000000009</v>
      </c>
      <c r="G11" s="57">
        <f t="shared" si="3"/>
        <v>0.69457500000000016</v>
      </c>
      <c r="H11" s="57">
        <f t="shared" si="3"/>
        <v>0.72930375000000025</v>
      </c>
      <c r="I11" s="57">
        <f t="shared" si="3"/>
        <v>0.7657689375000003</v>
      </c>
      <c r="J11" s="57">
        <f t="shared" si="3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4">D10*D8*D11</f>
        <v>737100000</v>
      </c>
      <c r="E12" s="58">
        <f t="shared" si="4"/>
        <v>773955000</v>
      </c>
      <c r="F12" s="58">
        <f t="shared" si="4"/>
        <v>812652750.00000012</v>
      </c>
      <c r="G12" s="58">
        <f t="shared" si="4"/>
        <v>853285387.50000024</v>
      </c>
      <c r="H12" s="58">
        <f>H10*H8*H11</f>
        <v>895949656.87500036</v>
      </c>
      <c r="I12" s="58">
        <f t="shared" ref="I12:M12" si="5">I10*I8*I11</f>
        <v>940747139.71875036</v>
      </c>
      <c r="J12" s="58">
        <f t="shared" si="5"/>
        <v>987784496.70468795</v>
      </c>
      <c r="K12" s="58">
        <f t="shared" si="5"/>
        <v>1037173721.5399225</v>
      </c>
      <c r="L12" s="58">
        <f t="shared" si="5"/>
        <v>1044225000</v>
      </c>
      <c r="M12" s="58">
        <f t="shared" si="5"/>
        <v>1044225000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294840000</v>
      </c>
      <c r="E13" s="83">
        <f t="shared" ref="E13:M13" si="6">E12*(40%)</f>
        <v>309582000</v>
      </c>
      <c r="F13" s="83">
        <f t="shared" si="6"/>
        <v>325061100.00000006</v>
      </c>
      <c r="G13" s="83">
        <f t="shared" si="6"/>
        <v>341314155.00000012</v>
      </c>
      <c r="H13" s="83">
        <f t="shared" si="6"/>
        <v>358379862.75000018</v>
      </c>
      <c r="I13" s="83">
        <f t="shared" si="6"/>
        <v>376298855.88750017</v>
      </c>
      <c r="J13" s="83">
        <f t="shared" si="6"/>
        <v>395113798.68187523</v>
      </c>
      <c r="K13" s="83">
        <f t="shared" si="6"/>
        <v>414869488.615969</v>
      </c>
      <c r="L13" s="83">
        <f t="shared" si="6"/>
        <v>417690000</v>
      </c>
      <c r="M13" s="83">
        <f t="shared" si="6"/>
        <v>417690000</v>
      </c>
      <c r="N13" s="83">
        <f t="shared" ref="N13" si="7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8">D8*D9</f>
        <v>151200000</v>
      </c>
      <c r="E14" s="59">
        <f t="shared" si="8"/>
        <v>151200000</v>
      </c>
      <c r="F14" s="59">
        <f t="shared" si="8"/>
        <v>151200000</v>
      </c>
      <c r="G14" s="59">
        <f t="shared" si="8"/>
        <v>151200000</v>
      </c>
      <c r="H14" s="59">
        <f t="shared" si="8"/>
        <v>151200000</v>
      </c>
      <c r="I14" s="59">
        <f t="shared" si="8"/>
        <v>151200000</v>
      </c>
      <c r="J14" s="59">
        <f t="shared" si="8"/>
        <v>151200000</v>
      </c>
      <c r="K14" s="59">
        <f t="shared" si="8"/>
        <v>151200000</v>
      </c>
      <c r="L14" s="59">
        <f t="shared" si="8"/>
        <v>151200000</v>
      </c>
      <c r="M14" s="59">
        <f t="shared" si="8"/>
        <v>151200000</v>
      </c>
      <c r="N14" s="85">
        <f>SUM(D14:M14)</f>
        <v>1512000000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9">D13+D14</f>
        <v>446040000</v>
      </c>
      <c r="E15" s="84">
        <f t="shared" si="9"/>
        <v>460782000</v>
      </c>
      <c r="F15" s="84">
        <f t="shared" si="9"/>
        <v>476261100.00000006</v>
      </c>
      <c r="G15" s="84">
        <f t="shared" si="9"/>
        <v>492514155.00000012</v>
      </c>
      <c r="H15" s="84">
        <f t="shared" si="9"/>
        <v>509579862.75000018</v>
      </c>
      <c r="I15" s="84">
        <f t="shared" si="9"/>
        <v>527498855.88750017</v>
      </c>
      <c r="J15" s="84">
        <f t="shared" si="9"/>
        <v>546313798.68187523</v>
      </c>
      <c r="K15" s="84">
        <f t="shared" si="9"/>
        <v>566069488.61596894</v>
      </c>
      <c r="L15" s="84">
        <f t="shared" si="9"/>
        <v>568890000</v>
      </c>
      <c r="M15" s="84">
        <f t="shared" si="9"/>
        <v>568890000</v>
      </c>
      <c r="N15" s="85">
        <f>SUM(D15:M15)</f>
        <v>5162839260.9353447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0.10137272727272727</v>
      </c>
      <c r="E16" s="60">
        <f>E15/$D$5</f>
        <v>0.10472318181818181</v>
      </c>
      <c r="F16" s="60">
        <f>F15/$D$5</f>
        <v>0.1082411590909091</v>
      </c>
      <c r="G16" s="60">
        <f>G15/$D$5</f>
        <v>0.11193503522727276</v>
      </c>
      <c r="H16" s="60">
        <f>H15/$D$5</f>
        <v>0.11581360517045458</v>
      </c>
      <c r="I16" s="60">
        <f t="shared" ref="I16:M16" si="10">I15/$D$5</f>
        <v>0.11988610361079549</v>
      </c>
      <c r="J16" s="60">
        <f t="shared" si="10"/>
        <v>0.12416222697315346</v>
      </c>
      <c r="K16" s="60">
        <f t="shared" si="10"/>
        <v>0.12865215650362929</v>
      </c>
      <c r="L16" s="60">
        <f t="shared" si="10"/>
        <v>0.12929318181818181</v>
      </c>
      <c r="M16" s="60">
        <f t="shared" si="10"/>
        <v>0.12929318181818181</v>
      </c>
      <c r="N16" s="30"/>
    </row>
    <row r="17" spans="2:13" ht="8" customHeight="1" thickTop="1" x14ac:dyDescent="0.35"/>
    <row r="18" spans="2:13" ht="40.15" customHeight="1" x14ac:dyDescent="0.35">
      <c r="B18" s="87" t="s">
        <v>87</v>
      </c>
      <c r="C18" s="88"/>
      <c r="D18" s="69"/>
      <c r="E18" s="69"/>
      <c r="F18" s="69"/>
      <c r="G18" s="69"/>
      <c r="H18" s="69"/>
      <c r="I18" s="69"/>
      <c r="J18" s="55"/>
      <c r="K18" s="55"/>
    </row>
    <row r="19" spans="2:13" ht="9.15" customHeight="1" x14ac:dyDescent="0.35">
      <c r="B19" s="10"/>
      <c r="C19" s="9"/>
      <c r="D19" s="61"/>
      <c r="E19" s="61"/>
      <c r="F19" s="61"/>
      <c r="G19" s="55"/>
      <c r="H19" s="55"/>
      <c r="I19" s="55"/>
      <c r="J19" s="55"/>
      <c r="K19" s="55"/>
    </row>
    <row r="20" spans="2:13" ht="17.149999999999999" customHeight="1" x14ac:dyDescent="0.35">
      <c r="B20" s="10" t="s">
        <v>38</v>
      </c>
      <c r="E20" s="68"/>
      <c r="F20" s="68"/>
      <c r="G20" s="68"/>
      <c r="H20" s="68"/>
      <c r="I20" s="68"/>
      <c r="J20" s="68"/>
      <c r="K20" s="68"/>
      <c r="L20" s="68"/>
      <c r="M20" s="68"/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7" right="0.7" top="0.75" bottom="0.75" header="0.3" footer="0.3"/>
  <ignoredErrors>
    <ignoredError sqref="A8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85C6-90DA-0940-8962-350835BADB08}">
  <sheetPr>
    <pageSetUpPr fitToPage="1"/>
  </sheetPr>
  <dimension ref="A2:N23"/>
  <sheetViews>
    <sheetView showGridLines="0" zoomScaleNormal="100" zoomScaleSheetLayoutView="100" workbookViewId="0">
      <selection activeCell="D8" sqref="D8"/>
    </sheetView>
  </sheetViews>
  <sheetFormatPr defaultColWidth="10.33203125" defaultRowHeight="10.5" x14ac:dyDescent="0.35"/>
  <cols>
    <col min="1" max="1" width="3.33203125" style="3" customWidth="1"/>
    <col min="2" max="2" width="37.83203125" style="3" customWidth="1"/>
    <col min="3" max="3" width="10.58203125" style="3" customWidth="1"/>
    <col min="4" max="13" width="10.58203125" style="52" customWidth="1"/>
    <col min="14" max="14" width="10.582031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40</v>
      </c>
      <c r="C4" s="1"/>
      <c r="I4" s="53"/>
    </row>
    <row r="5" spans="1:14" ht="25" customHeight="1" x14ac:dyDescent="0.35">
      <c r="B5" s="19" t="s">
        <v>37</v>
      </c>
      <c r="C5" s="19"/>
      <c r="D5" s="62">
        <v>5500000000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180*25200</f>
        <v>4536000</v>
      </c>
      <c r="E8" s="56">
        <f>$D$8</f>
        <v>4536000</v>
      </c>
      <c r="F8" s="56">
        <f t="shared" ref="F8:M8" si="0">$D$8</f>
        <v>4536000</v>
      </c>
      <c r="G8" s="56">
        <f t="shared" si="0"/>
        <v>4536000</v>
      </c>
      <c r="H8" s="56">
        <f t="shared" si="0"/>
        <v>4536000</v>
      </c>
      <c r="I8" s="56">
        <f t="shared" si="0"/>
        <v>4536000</v>
      </c>
      <c r="J8" s="56">
        <f t="shared" si="0"/>
        <v>4536000</v>
      </c>
      <c r="K8" s="56">
        <f t="shared" si="0"/>
        <v>4536000</v>
      </c>
      <c r="L8" s="56">
        <f t="shared" si="0"/>
        <v>4536000</v>
      </c>
      <c r="M8" s="56">
        <f t="shared" si="0"/>
        <v>4536000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G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 t="shared" ref="H10:M10" si="2">365-H9</f>
        <v>325</v>
      </c>
      <c r="I10" s="34">
        <f t="shared" si="2"/>
        <v>325</v>
      </c>
      <c r="J10" s="34">
        <f t="shared" si="2"/>
        <v>325</v>
      </c>
      <c r="K10" s="34">
        <f t="shared" si="2"/>
        <v>325</v>
      </c>
      <c r="L10" s="34">
        <f t="shared" si="2"/>
        <v>325</v>
      </c>
      <c r="M10" s="34">
        <f t="shared" si="2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3">E11*1.05</f>
        <v>0.66150000000000009</v>
      </c>
      <c r="G11" s="57">
        <f t="shared" si="3"/>
        <v>0.69457500000000016</v>
      </c>
      <c r="H11" s="57">
        <f t="shared" si="3"/>
        <v>0.72930375000000025</v>
      </c>
      <c r="I11" s="57">
        <f t="shared" si="3"/>
        <v>0.7657689375000003</v>
      </c>
      <c r="J11" s="57">
        <f t="shared" si="3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4">D10*D8*D11</f>
        <v>884520000</v>
      </c>
      <c r="E12" s="58">
        <f t="shared" si="4"/>
        <v>928746000</v>
      </c>
      <c r="F12" s="58">
        <f t="shared" si="4"/>
        <v>975183300.00000012</v>
      </c>
      <c r="G12" s="58">
        <f t="shared" si="4"/>
        <v>1023942465.0000002</v>
      </c>
      <c r="H12" s="58">
        <f>H10*H8*H11</f>
        <v>1075139588.2500005</v>
      </c>
      <c r="I12" s="58">
        <f t="shared" ref="I12:M12" si="5">I10*I8*I11</f>
        <v>1128896567.6625004</v>
      </c>
      <c r="J12" s="58">
        <f t="shared" si="5"/>
        <v>1185341396.0456257</v>
      </c>
      <c r="K12" s="58">
        <f t="shared" si="5"/>
        <v>1244608465.8479068</v>
      </c>
      <c r="L12" s="58">
        <f t="shared" si="5"/>
        <v>1253070000</v>
      </c>
      <c r="M12" s="58">
        <f t="shared" si="5"/>
        <v>1253070000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353808000</v>
      </c>
      <c r="E13" s="83">
        <f t="shared" ref="E13:M13" si="6">E12*(40%)</f>
        <v>371498400</v>
      </c>
      <c r="F13" s="83">
        <f t="shared" si="6"/>
        <v>390073320.00000006</v>
      </c>
      <c r="G13" s="83">
        <f t="shared" si="6"/>
        <v>409576986.00000012</v>
      </c>
      <c r="H13" s="83">
        <f t="shared" si="6"/>
        <v>430055835.30000019</v>
      </c>
      <c r="I13" s="83">
        <f t="shared" si="6"/>
        <v>451558627.06500018</v>
      </c>
      <c r="J13" s="83">
        <f t="shared" si="6"/>
        <v>474136558.41825032</v>
      </c>
      <c r="K13" s="83">
        <f t="shared" si="6"/>
        <v>497843386.33916277</v>
      </c>
      <c r="L13" s="83">
        <f t="shared" si="6"/>
        <v>501228000</v>
      </c>
      <c r="M13" s="83">
        <f t="shared" si="6"/>
        <v>501228000</v>
      </c>
      <c r="N13" s="83">
        <f t="shared" ref="N13" si="7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8">D8*D9</f>
        <v>181440000</v>
      </c>
      <c r="E14" s="59">
        <f t="shared" si="8"/>
        <v>181440000</v>
      </c>
      <c r="F14" s="59">
        <f t="shared" si="8"/>
        <v>181440000</v>
      </c>
      <c r="G14" s="59">
        <f t="shared" si="8"/>
        <v>181440000</v>
      </c>
      <c r="H14" s="59">
        <f t="shared" si="8"/>
        <v>181440000</v>
      </c>
      <c r="I14" s="59">
        <f t="shared" si="8"/>
        <v>181440000</v>
      </c>
      <c r="J14" s="59">
        <f t="shared" si="8"/>
        <v>181440000</v>
      </c>
      <c r="K14" s="59">
        <f t="shared" si="8"/>
        <v>181440000</v>
      </c>
      <c r="L14" s="59">
        <f t="shared" si="8"/>
        <v>181440000</v>
      </c>
      <c r="M14" s="59">
        <f t="shared" si="8"/>
        <v>181440000</v>
      </c>
      <c r="N14" s="85">
        <f>SUM(D14:M14)</f>
        <v>1814400000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9">D13+D14</f>
        <v>535248000</v>
      </c>
      <c r="E15" s="84">
        <f t="shared" si="9"/>
        <v>552938400</v>
      </c>
      <c r="F15" s="84">
        <f t="shared" si="9"/>
        <v>571513320</v>
      </c>
      <c r="G15" s="84">
        <f t="shared" si="9"/>
        <v>591016986.00000012</v>
      </c>
      <c r="H15" s="84">
        <f t="shared" si="9"/>
        <v>611495835.30000019</v>
      </c>
      <c r="I15" s="84">
        <f t="shared" si="9"/>
        <v>632998627.06500018</v>
      </c>
      <c r="J15" s="84">
        <f t="shared" si="9"/>
        <v>655576558.41825032</v>
      </c>
      <c r="K15" s="84">
        <f t="shared" si="9"/>
        <v>679283386.33916283</v>
      </c>
      <c r="L15" s="84">
        <f t="shared" si="9"/>
        <v>682668000</v>
      </c>
      <c r="M15" s="84">
        <f t="shared" si="9"/>
        <v>682668000</v>
      </c>
      <c r="N15" s="85">
        <f>SUM(D15:M15)</f>
        <v>6195407113.1224136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9.7317818181818186E-2</v>
      </c>
      <c r="E16" s="60">
        <f>E15/$D$5</f>
        <v>0.10053425454545455</v>
      </c>
      <c r="F16" s="60">
        <f>F15/$D$5</f>
        <v>0.10391151272727273</v>
      </c>
      <c r="G16" s="60">
        <f>G15/$D$5</f>
        <v>0.10745763381818184</v>
      </c>
      <c r="H16" s="60">
        <f>H15/$D$5</f>
        <v>0.11118106096363641</v>
      </c>
      <c r="I16" s="60">
        <f t="shared" ref="I16:M16" si="10">I15/$D$5</f>
        <v>0.11509065946636367</v>
      </c>
      <c r="J16" s="60">
        <f t="shared" si="10"/>
        <v>0.11919573789422733</v>
      </c>
      <c r="K16" s="60">
        <f t="shared" si="10"/>
        <v>0.12350607024348415</v>
      </c>
      <c r="L16" s="60">
        <f t="shared" si="10"/>
        <v>0.12412145454545455</v>
      </c>
      <c r="M16" s="60">
        <f t="shared" si="10"/>
        <v>0.12412145454545455</v>
      </c>
      <c r="N16" s="30"/>
    </row>
    <row r="17" spans="2:13" ht="8" customHeight="1" thickTop="1" x14ac:dyDescent="0.35"/>
    <row r="18" spans="2:13" ht="35.65" customHeight="1" x14ac:dyDescent="0.35">
      <c r="B18" s="87" t="s">
        <v>87</v>
      </c>
      <c r="C18" s="88"/>
      <c r="D18" s="71"/>
      <c r="E18" s="71"/>
      <c r="F18" s="71"/>
      <c r="G18" s="71"/>
      <c r="H18" s="71"/>
      <c r="I18" s="70"/>
      <c r="J18" s="70"/>
      <c r="K18" s="70"/>
      <c r="L18" s="70"/>
      <c r="M18" s="70"/>
    </row>
    <row r="19" spans="2:13" ht="9.15" customHeight="1" x14ac:dyDescent="0.35">
      <c r="B19" s="10"/>
      <c r="C19" s="9"/>
      <c r="D19" s="71"/>
      <c r="E19" s="71"/>
      <c r="F19" s="71"/>
      <c r="G19" s="71"/>
      <c r="H19" s="71"/>
      <c r="I19" s="55"/>
      <c r="J19" s="55"/>
      <c r="K19" s="55"/>
    </row>
    <row r="20" spans="2:13" ht="17.149999999999999" customHeight="1" x14ac:dyDescent="0.35">
      <c r="B20" s="10" t="s">
        <v>38</v>
      </c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25" right="0.25" top="0.75" bottom="0.75" header="0.3" footer="0.3"/>
  <pageSetup paperSize="9" scale="77" orientation="landscape" horizontalDpi="0" verticalDpi="0"/>
  <headerFooter>
    <oddFooter>&amp;L_x000D_&amp;1#&amp;"Calibri"&amp;9&amp;K000000 Classified: Restricted</oddFooter>
  </headerFooter>
  <ignoredErrors>
    <ignoredError sqref="A8:A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90A8-EE58-4506-92B8-FA8E6E666918}">
  <dimension ref="A2:N23"/>
  <sheetViews>
    <sheetView workbookViewId="0">
      <selection activeCell="D8" sqref="D8"/>
    </sheetView>
  </sheetViews>
  <sheetFormatPr defaultColWidth="10.33203125" defaultRowHeight="10.5" x14ac:dyDescent="0.35"/>
  <cols>
    <col min="1" max="1" width="3.33203125" style="3" customWidth="1"/>
    <col min="2" max="2" width="37.83203125" style="3" customWidth="1"/>
    <col min="3" max="3" width="9.83203125" style="3" customWidth="1"/>
    <col min="4" max="4" width="10.83203125" style="52" customWidth="1"/>
    <col min="5" max="7" width="10" style="52" customWidth="1"/>
    <col min="8" max="13" width="11.1640625" style="52" customWidth="1"/>
    <col min="14" max="14" width="11.16406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85</v>
      </c>
      <c r="C4" s="1"/>
      <c r="I4" s="53"/>
    </row>
    <row r="5" spans="1:14" ht="25" customHeight="1" x14ac:dyDescent="0.35">
      <c r="B5" s="19" t="s">
        <v>37</v>
      </c>
      <c r="C5" s="19"/>
      <c r="D5" s="62">
        <v>6500000000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205*25200</f>
        <v>5166000</v>
      </c>
      <c r="E8" s="56">
        <f>$D$8</f>
        <v>5166000</v>
      </c>
      <c r="F8" s="56">
        <f t="shared" ref="F8:M8" si="0">$D$8</f>
        <v>5166000</v>
      </c>
      <c r="G8" s="56">
        <f t="shared" si="0"/>
        <v>5166000</v>
      </c>
      <c r="H8" s="56">
        <f t="shared" si="0"/>
        <v>5166000</v>
      </c>
      <c r="I8" s="56">
        <f t="shared" si="0"/>
        <v>5166000</v>
      </c>
      <c r="J8" s="56">
        <f t="shared" si="0"/>
        <v>5166000</v>
      </c>
      <c r="K8" s="56">
        <f t="shared" si="0"/>
        <v>5166000</v>
      </c>
      <c r="L8" s="56">
        <f t="shared" si="0"/>
        <v>5166000</v>
      </c>
      <c r="M8" s="56">
        <f t="shared" si="0"/>
        <v>5166000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M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 t="shared" si="1"/>
        <v>325</v>
      </c>
      <c r="I10" s="34">
        <f t="shared" si="1"/>
        <v>325</v>
      </c>
      <c r="J10" s="34">
        <f t="shared" si="1"/>
        <v>325</v>
      </c>
      <c r="K10" s="34">
        <f t="shared" si="1"/>
        <v>325</v>
      </c>
      <c r="L10" s="34">
        <f t="shared" si="1"/>
        <v>325</v>
      </c>
      <c r="M10" s="34">
        <f t="shared" si="1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2">E11*1.05</f>
        <v>0.66150000000000009</v>
      </c>
      <c r="G11" s="57">
        <f t="shared" si="2"/>
        <v>0.69457500000000016</v>
      </c>
      <c r="H11" s="57">
        <f t="shared" si="2"/>
        <v>0.72930375000000025</v>
      </c>
      <c r="I11" s="57">
        <f t="shared" si="2"/>
        <v>0.7657689375000003</v>
      </c>
      <c r="J11" s="57">
        <f t="shared" si="2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3">D10*D8*D11</f>
        <v>1007370000</v>
      </c>
      <c r="E12" s="58">
        <f t="shared" si="3"/>
        <v>1057738500</v>
      </c>
      <c r="F12" s="58">
        <f t="shared" si="3"/>
        <v>1110625425.0000002</v>
      </c>
      <c r="G12" s="58">
        <f t="shared" si="3"/>
        <v>1166156696.2500002</v>
      </c>
      <c r="H12" s="58">
        <f>H10*H8*H11</f>
        <v>1224464531.0625005</v>
      </c>
      <c r="I12" s="58">
        <f t="shared" ref="I12:M12" si="4">I10*I8*I11</f>
        <v>1285687757.6156256</v>
      </c>
      <c r="J12" s="58">
        <f t="shared" si="4"/>
        <v>1349972145.496407</v>
      </c>
      <c r="K12" s="58">
        <f t="shared" si="4"/>
        <v>1417470752.7712274</v>
      </c>
      <c r="L12" s="58">
        <f t="shared" si="4"/>
        <v>1427107500</v>
      </c>
      <c r="M12" s="58">
        <f t="shared" si="4"/>
        <v>1427107500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402948000</v>
      </c>
      <c r="E13" s="83">
        <f t="shared" ref="E13:M13" si="5">E12*(40%)</f>
        <v>423095400</v>
      </c>
      <c r="F13" s="83">
        <f t="shared" si="5"/>
        <v>444250170.00000012</v>
      </c>
      <c r="G13" s="83">
        <f t="shared" si="5"/>
        <v>466462678.50000012</v>
      </c>
      <c r="H13" s="83">
        <f t="shared" si="5"/>
        <v>489785812.42500019</v>
      </c>
      <c r="I13" s="83">
        <f t="shared" si="5"/>
        <v>514275103.04625028</v>
      </c>
      <c r="J13" s="83">
        <f t="shared" si="5"/>
        <v>539988858.19856286</v>
      </c>
      <c r="K13" s="83">
        <f t="shared" si="5"/>
        <v>566988301.10849094</v>
      </c>
      <c r="L13" s="83">
        <f t="shared" si="5"/>
        <v>570843000</v>
      </c>
      <c r="M13" s="83">
        <f t="shared" si="5"/>
        <v>570843000</v>
      </c>
      <c r="N13" s="83">
        <f t="shared" ref="N13" si="6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7">D8*D9</f>
        <v>206640000</v>
      </c>
      <c r="E14" s="59">
        <f t="shared" si="7"/>
        <v>206640000</v>
      </c>
      <c r="F14" s="59">
        <f t="shared" si="7"/>
        <v>206640000</v>
      </c>
      <c r="G14" s="59">
        <f t="shared" si="7"/>
        <v>206640000</v>
      </c>
      <c r="H14" s="59">
        <f t="shared" si="7"/>
        <v>206640000</v>
      </c>
      <c r="I14" s="59">
        <f t="shared" si="7"/>
        <v>206640000</v>
      </c>
      <c r="J14" s="59">
        <f t="shared" si="7"/>
        <v>206640000</v>
      </c>
      <c r="K14" s="59">
        <f t="shared" si="7"/>
        <v>206640000</v>
      </c>
      <c r="L14" s="59">
        <f t="shared" si="7"/>
        <v>206640000</v>
      </c>
      <c r="M14" s="59">
        <f t="shared" si="7"/>
        <v>206640000</v>
      </c>
      <c r="N14" s="85">
        <f>SUM(D14:M14)</f>
        <v>2066400000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8">D13+D14</f>
        <v>609588000</v>
      </c>
      <c r="E15" s="84">
        <f t="shared" si="8"/>
        <v>629735400</v>
      </c>
      <c r="F15" s="84">
        <f t="shared" si="8"/>
        <v>650890170.00000012</v>
      </c>
      <c r="G15" s="84">
        <f t="shared" si="8"/>
        <v>673102678.50000012</v>
      </c>
      <c r="H15" s="84">
        <f t="shared" si="8"/>
        <v>696425812.42500019</v>
      </c>
      <c r="I15" s="84">
        <f t="shared" si="8"/>
        <v>720915103.04625034</v>
      </c>
      <c r="J15" s="84">
        <f t="shared" si="8"/>
        <v>746628858.19856286</v>
      </c>
      <c r="K15" s="84">
        <f t="shared" si="8"/>
        <v>773628301.10849094</v>
      </c>
      <c r="L15" s="84">
        <f t="shared" si="8"/>
        <v>777483000</v>
      </c>
      <c r="M15" s="84">
        <f t="shared" si="8"/>
        <v>777483000</v>
      </c>
      <c r="N15" s="85">
        <f>SUM(D15:M15)</f>
        <v>7055880323.2783041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9.3782769230769225E-2</v>
      </c>
      <c r="E16" s="60">
        <f>E15/$D$5</f>
        <v>9.6882369230769233E-2</v>
      </c>
      <c r="F16" s="60">
        <f>F15/$D$5</f>
        <v>0.10013694923076925</v>
      </c>
      <c r="G16" s="60">
        <f>G15/$D$5</f>
        <v>0.10355425823076925</v>
      </c>
      <c r="H16" s="60">
        <f>H15/$D$5</f>
        <v>0.10714243268076926</v>
      </c>
      <c r="I16" s="60">
        <f t="shared" ref="I16:M16" si="9">I15/$D$5</f>
        <v>0.11091001585326929</v>
      </c>
      <c r="J16" s="60">
        <f t="shared" si="9"/>
        <v>0.11486597818439429</v>
      </c>
      <c r="K16" s="60">
        <f t="shared" si="9"/>
        <v>0.11901973863207553</v>
      </c>
      <c r="L16" s="60">
        <f t="shared" si="9"/>
        <v>0.11961276923076923</v>
      </c>
      <c r="M16" s="60">
        <f t="shared" si="9"/>
        <v>0.11961276923076923</v>
      </c>
      <c r="N16" s="30"/>
    </row>
    <row r="17" spans="2:13" ht="8" customHeight="1" thickTop="1" x14ac:dyDescent="0.35"/>
    <row r="18" spans="2:13" ht="34.5" customHeight="1" x14ac:dyDescent="0.35">
      <c r="B18" s="87" t="s">
        <v>87</v>
      </c>
      <c r="C18" s="88"/>
      <c r="D18" s="71"/>
      <c r="E18" s="71"/>
      <c r="F18" s="71"/>
      <c r="G18" s="71"/>
      <c r="H18" s="71"/>
      <c r="I18" s="70"/>
      <c r="J18" s="70"/>
      <c r="K18" s="70"/>
      <c r="L18" s="70"/>
      <c r="M18" s="70"/>
    </row>
    <row r="19" spans="2:13" ht="9.15" customHeight="1" x14ac:dyDescent="0.35">
      <c r="B19" s="10"/>
      <c r="C19" s="9"/>
      <c r="D19" s="71"/>
      <c r="E19" s="71"/>
      <c r="F19" s="71"/>
      <c r="G19" s="71"/>
      <c r="H19" s="71"/>
      <c r="I19" s="55"/>
      <c r="J19" s="55"/>
      <c r="K19" s="55"/>
    </row>
    <row r="20" spans="2:13" ht="17.149999999999999" customHeight="1" x14ac:dyDescent="0.35">
      <c r="B20" s="10" t="s">
        <v>38</v>
      </c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7" right="0.7" top="0.75" bottom="0.75" header="0.3" footer="0.3"/>
  <ignoredErrors>
    <ignoredError sqref="A8:A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F4BC-C073-4349-A516-5B1E3A9105DB}">
  <sheetPr>
    <pageSetUpPr fitToPage="1"/>
  </sheetPr>
  <dimension ref="A2:N23"/>
  <sheetViews>
    <sheetView showGridLines="0" topLeftCell="A2" zoomScale="90" zoomScaleNormal="90" zoomScaleSheetLayoutView="100" workbookViewId="0">
      <selection activeCell="F8" sqref="F8:M8"/>
    </sheetView>
  </sheetViews>
  <sheetFormatPr defaultColWidth="10.33203125" defaultRowHeight="10.5" x14ac:dyDescent="0.35"/>
  <cols>
    <col min="1" max="1" width="3.33203125" style="3" customWidth="1"/>
    <col min="2" max="2" width="37.83203125" style="3" customWidth="1"/>
    <col min="3" max="3" width="9.83203125" style="3" customWidth="1"/>
    <col min="4" max="13" width="11.1640625" style="52" customWidth="1"/>
    <col min="14" max="14" width="11.16406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0</v>
      </c>
      <c r="C3" s="1"/>
    </row>
    <row r="4" spans="1:14" x14ac:dyDescent="0.35">
      <c r="B4" s="1" t="s">
        <v>76</v>
      </c>
      <c r="C4" s="1"/>
      <c r="I4" s="53"/>
    </row>
    <row r="5" spans="1:14" ht="25" customHeight="1" x14ac:dyDescent="0.35">
      <c r="B5" s="19" t="s">
        <v>37</v>
      </c>
      <c r="C5" s="19"/>
      <c r="D5" s="62">
        <v>14500000000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440*25200</f>
        <v>11088000</v>
      </c>
      <c r="E8" s="56">
        <f>$D$8</f>
        <v>11088000</v>
      </c>
      <c r="F8" s="56">
        <f t="shared" ref="F8:M8" si="0">$D$8</f>
        <v>11088000</v>
      </c>
      <c r="G8" s="56">
        <f t="shared" si="0"/>
        <v>11088000</v>
      </c>
      <c r="H8" s="56">
        <f t="shared" si="0"/>
        <v>11088000</v>
      </c>
      <c r="I8" s="56">
        <f t="shared" si="0"/>
        <v>11088000</v>
      </c>
      <c r="J8" s="56">
        <f t="shared" si="0"/>
        <v>11088000</v>
      </c>
      <c r="K8" s="56">
        <f t="shared" si="0"/>
        <v>11088000</v>
      </c>
      <c r="L8" s="56">
        <f t="shared" si="0"/>
        <v>11088000</v>
      </c>
      <c r="M8" s="56">
        <f t="shared" si="0"/>
        <v>11088000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M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 t="shared" si="1"/>
        <v>325</v>
      </c>
      <c r="I10" s="34">
        <f t="shared" si="1"/>
        <v>325</v>
      </c>
      <c r="J10" s="34">
        <f t="shared" si="1"/>
        <v>325</v>
      </c>
      <c r="K10" s="34">
        <f t="shared" si="1"/>
        <v>325</v>
      </c>
      <c r="L10" s="34">
        <f t="shared" si="1"/>
        <v>325</v>
      </c>
      <c r="M10" s="34">
        <f t="shared" si="1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M11" si="2">E11*1.05</f>
        <v>0.66150000000000009</v>
      </c>
      <c r="G11" s="57">
        <f t="shared" si="2"/>
        <v>0.69457500000000016</v>
      </c>
      <c r="H11" s="57">
        <f t="shared" si="2"/>
        <v>0.72930375000000025</v>
      </c>
      <c r="I11" s="57">
        <f t="shared" si="2"/>
        <v>0.7657689375000003</v>
      </c>
      <c r="J11" s="57">
        <f t="shared" si="2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3">D10*D8*D11</f>
        <v>2162160000</v>
      </c>
      <c r="E12" s="58">
        <f t="shared" si="3"/>
        <v>2270268000</v>
      </c>
      <c r="F12" s="58">
        <f t="shared" si="3"/>
        <v>2383781400.0000005</v>
      </c>
      <c r="G12" s="58">
        <f t="shared" si="3"/>
        <v>2502970470.0000005</v>
      </c>
      <c r="H12" s="58">
        <f>H10*H8*H11</f>
        <v>2628118993.500001</v>
      </c>
      <c r="I12" s="58">
        <f t="shared" ref="I12:M12" si="4">I10*I8*I11</f>
        <v>2759524943.1750011</v>
      </c>
      <c r="J12" s="58">
        <f t="shared" si="4"/>
        <v>2897501190.3337517</v>
      </c>
      <c r="K12" s="58">
        <f t="shared" si="4"/>
        <v>3042376249.8504391</v>
      </c>
      <c r="L12" s="58">
        <f t="shared" si="4"/>
        <v>3063060000</v>
      </c>
      <c r="M12" s="58">
        <f t="shared" si="4"/>
        <v>3063060000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864864000</v>
      </c>
      <c r="E13" s="83">
        <f t="shared" ref="E13:M13" si="5">E12*(40%)</f>
        <v>908107200</v>
      </c>
      <c r="F13" s="83">
        <f t="shared" si="5"/>
        <v>953512560.00000024</v>
      </c>
      <c r="G13" s="83">
        <f t="shared" si="5"/>
        <v>1001188188.0000002</v>
      </c>
      <c r="H13" s="83">
        <f t="shared" si="5"/>
        <v>1051247597.4000005</v>
      </c>
      <c r="I13" s="83">
        <f t="shared" si="5"/>
        <v>1103809977.2700005</v>
      </c>
      <c r="J13" s="83">
        <f t="shared" si="5"/>
        <v>1159000476.1335008</v>
      </c>
      <c r="K13" s="83">
        <f t="shared" si="5"/>
        <v>1216950499.9401758</v>
      </c>
      <c r="L13" s="83">
        <f t="shared" si="5"/>
        <v>1225224000</v>
      </c>
      <c r="M13" s="83">
        <f t="shared" si="5"/>
        <v>1225224000</v>
      </c>
      <c r="N13" s="83">
        <f t="shared" ref="N13" si="6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7">D8*D9</f>
        <v>443520000</v>
      </c>
      <c r="E14" s="59">
        <f t="shared" si="7"/>
        <v>443520000</v>
      </c>
      <c r="F14" s="59">
        <f t="shared" si="7"/>
        <v>443520000</v>
      </c>
      <c r="G14" s="59">
        <f t="shared" si="7"/>
        <v>443520000</v>
      </c>
      <c r="H14" s="59">
        <f t="shared" si="7"/>
        <v>443520000</v>
      </c>
      <c r="I14" s="59">
        <f t="shared" si="7"/>
        <v>443520000</v>
      </c>
      <c r="J14" s="59">
        <f t="shared" si="7"/>
        <v>443520000</v>
      </c>
      <c r="K14" s="59">
        <f t="shared" si="7"/>
        <v>443520000</v>
      </c>
      <c r="L14" s="59">
        <f t="shared" si="7"/>
        <v>443520000</v>
      </c>
      <c r="M14" s="59">
        <f t="shared" si="7"/>
        <v>443520000</v>
      </c>
      <c r="N14" s="85">
        <f>SUM(D14:M14)</f>
        <v>4435200000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8">D13+D14</f>
        <v>1308384000</v>
      </c>
      <c r="E15" s="84">
        <f t="shared" si="8"/>
        <v>1351627200</v>
      </c>
      <c r="F15" s="84">
        <f t="shared" si="8"/>
        <v>1397032560.0000002</v>
      </c>
      <c r="G15" s="84">
        <f t="shared" si="8"/>
        <v>1444708188.0000002</v>
      </c>
      <c r="H15" s="84">
        <f t="shared" si="8"/>
        <v>1494767597.4000006</v>
      </c>
      <c r="I15" s="84">
        <f t="shared" si="8"/>
        <v>1547329977.2700005</v>
      </c>
      <c r="J15" s="84">
        <f t="shared" si="8"/>
        <v>1602520476.1335008</v>
      </c>
      <c r="K15" s="84">
        <f t="shared" si="8"/>
        <v>1660470499.9401758</v>
      </c>
      <c r="L15" s="84">
        <f t="shared" si="8"/>
        <v>1668744000</v>
      </c>
      <c r="M15" s="84">
        <f t="shared" si="8"/>
        <v>1668744000</v>
      </c>
      <c r="N15" s="85">
        <f>SUM(D15:M15)</f>
        <v>15144328498.743677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9.0233379310344822E-2</v>
      </c>
      <c r="E16" s="60">
        <f>E15/$D$5</f>
        <v>9.3215668965517237E-2</v>
      </c>
      <c r="F16" s="60">
        <f>F15/$D$5</f>
        <v>9.6347073103448297E-2</v>
      </c>
      <c r="G16" s="60">
        <f>G15/$D$5</f>
        <v>9.9635047448275879E-2</v>
      </c>
      <c r="H16" s="60">
        <f>H15/$D$5</f>
        <v>0.10308742051034486</v>
      </c>
      <c r="I16" s="60">
        <f t="shared" ref="I16:M16" si="9">I15/$D$5</f>
        <v>0.10671241222551728</v>
      </c>
      <c r="J16" s="60">
        <f t="shared" si="9"/>
        <v>0.11051865352644834</v>
      </c>
      <c r="K16" s="60">
        <f t="shared" si="9"/>
        <v>0.11451520689242592</v>
      </c>
      <c r="L16" s="60">
        <f t="shared" si="9"/>
        <v>0.11508579310344827</v>
      </c>
      <c r="M16" s="60">
        <f t="shared" si="9"/>
        <v>0.11508579310344827</v>
      </c>
      <c r="N16" s="30"/>
    </row>
    <row r="17" spans="2:13" ht="8" customHeight="1" thickTop="1" x14ac:dyDescent="0.35"/>
    <row r="18" spans="2:13" ht="43.15" customHeight="1" x14ac:dyDescent="0.35">
      <c r="B18" s="87" t="s">
        <v>87</v>
      </c>
      <c r="C18" s="88"/>
      <c r="D18" s="71"/>
      <c r="E18" s="71"/>
      <c r="F18" s="71"/>
      <c r="G18" s="71"/>
      <c r="H18" s="71"/>
      <c r="I18" s="70"/>
      <c r="J18" s="70"/>
      <c r="K18" s="70"/>
      <c r="L18" s="70"/>
      <c r="M18" s="70"/>
    </row>
    <row r="19" spans="2:13" ht="9.15" customHeight="1" x14ac:dyDescent="0.35">
      <c r="B19" s="10"/>
      <c r="C19" s="9"/>
      <c r="D19" s="71"/>
      <c r="E19" s="71"/>
      <c r="F19" s="71"/>
      <c r="G19" s="71"/>
      <c r="H19" s="71"/>
      <c r="I19" s="55"/>
      <c r="J19" s="55"/>
      <c r="K19" s="55"/>
    </row>
    <row r="20" spans="2:13" ht="17.149999999999999" customHeight="1" x14ac:dyDescent="0.35">
      <c r="B20" s="10" t="s">
        <v>38</v>
      </c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25" right="0.25" top="0.75" bottom="0.75" header="0.3" footer="0.3"/>
  <pageSetup paperSize="9" scale="76" orientation="landscape" horizontalDpi="0" verticalDpi="0"/>
  <headerFooter>
    <oddFooter>&amp;L_x000D_&amp;1#&amp;"Calibri"&amp;9&amp;K000000 Classified: Restricted</oddFooter>
  </headerFooter>
  <ignoredErrors>
    <ignoredError sqref="A8:A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27B4-D93D-4984-AA78-8FCA3464A587}">
  <sheetPr>
    <pageSetUpPr fitToPage="1"/>
  </sheetPr>
  <dimension ref="A2:N23"/>
  <sheetViews>
    <sheetView showGridLines="0" zoomScale="85" zoomScaleNormal="85" zoomScaleSheetLayoutView="100" workbookViewId="0">
      <selection activeCell="L15" sqref="L15"/>
    </sheetView>
  </sheetViews>
  <sheetFormatPr defaultColWidth="10.33203125" defaultRowHeight="10.5" x14ac:dyDescent="0.35"/>
  <cols>
    <col min="1" max="1" width="3.33203125" style="3" customWidth="1"/>
    <col min="2" max="2" width="37.83203125" style="3" customWidth="1"/>
    <col min="3" max="3" width="9.83203125" style="3" customWidth="1"/>
    <col min="4" max="4" width="11.9140625" style="52" customWidth="1"/>
    <col min="5" max="13" width="11.1640625" style="52" customWidth="1"/>
    <col min="14" max="14" width="11.4140625" style="3" bestFit="1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91</v>
      </c>
      <c r="C3" s="1"/>
    </row>
    <row r="4" spans="1:14" x14ac:dyDescent="0.35">
      <c r="B4" s="1" t="s">
        <v>93</v>
      </c>
      <c r="C4" s="1"/>
      <c r="I4" s="53"/>
    </row>
    <row r="5" spans="1:14" ht="25" customHeight="1" x14ac:dyDescent="0.35">
      <c r="B5" s="19" t="s">
        <v>92</v>
      </c>
      <c r="C5" s="19"/>
      <c r="D5" s="62">
        <v>20000000000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475*25200</f>
        <v>11970000</v>
      </c>
      <c r="E8" s="56">
        <f>$D$8</f>
        <v>11970000</v>
      </c>
      <c r="F8" s="56">
        <f t="shared" ref="F8:M8" si="0">$D$8</f>
        <v>11970000</v>
      </c>
      <c r="G8" s="56">
        <f t="shared" si="0"/>
        <v>11970000</v>
      </c>
      <c r="H8" s="56">
        <f t="shared" si="0"/>
        <v>11970000</v>
      </c>
      <c r="I8" s="56">
        <f t="shared" si="0"/>
        <v>11970000</v>
      </c>
      <c r="J8" s="56">
        <f t="shared" si="0"/>
        <v>11970000</v>
      </c>
      <c r="K8" s="56">
        <f t="shared" si="0"/>
        <v>11970000</v>
      </c>
      <c r="L8" s="56">
        <f t="shared" si="0"/>
        <v>11970000</v>
      </c>
      <c r="M8" s="56">
        <f t="shared" si="0"/>
        <v>11970000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M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 t="shared" si="1"/>
        <v>325</v>
      </c>
      <c r="I10" s="34">
        <f t="shared" si="1"/>
        <v>325</v>
      </c>
      <c r="J10" s="34">
        <f t="shared" si="1"/>
        <v>325</v>
      </c>
      <c r="K10" s="34">
        <f t="shared" si="1"/>
        <v>325</v>
      </c>
      <c r="L10" s="34">
        <f t="shared" si="1"/>
        <v>325</v>
      </c>
      <c r="M10" s="34">
        <f t="shared" si="1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J11" si="2">E11*1.05</f>
        <v>0.66150000000000009</v>
      </c>
      <c r="G11" s="57">
        <f t="shared" si="2"/>
        <v>0.69457500000000016</v>
      </c>
      <c r="H11" s="57">
        <f t="shared" si="2"/>
        <v>0.72930375000000025</v>
      </c>
      <c r="I11" s="57">
        <f t="shared" si="2"/>
        <v>0.7657689375000003</v>
      </c>
      <c r="J11" s="57">
        <f t="shared" si="2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3">D10*D8*D11</f>
        <v>2334150000</v>
      </c>
      <c r="E12" s="58">
        <f t="shared" si="3"/>
        <v>2450857500</v>
      </c>
      <c r="F12" s="58">
        <f t="shared" si="3"/>
        <v>2573400375.0000005</v>
      </c>
      <c r="G12" s="58">
        <f t="shared" si="3"/>
        <v>2702070393.7500005</v>
      </c>
      <c r="H12" s="58">
        <f>H10*H8*H11</f>
        <v>2837173913.437501</v>
      </c>
      <c r="I12" s="58">
        <f t="shared" ref="I12:M12" si="4">I10*I8*I11</f>
        <v>2979032609.109376</v>
      </c>
      <c r="J12" s="58">
        <f t="shared" si="4"/>
        <v>3127984239.5648456</v>
      </c>
      <c r="K12" s="58">
        <f t="shared" si="4"/>
        <v>3284383451.5430875</v>
      </c>
      <c r="L12" s="58">
        <f t="shared" si="4"/>
        <v>3306712500</v>
      </c>
      <c r="M12" s="58">
        <f t="shared" si="4"/>
        <v>3306712500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933660000</v>
      </c>
      <c r="E13" s="83">
        <f t="shared" ref="E13:M13" si="5">E12*(40%)</f>
        <v>980343000</v>
      </c>
      <c r="F13" s="83">
        <f t="shared" si="5"/>
        <v>1029360150.0000002</v>
      </c>
      <c r="G13" s="83">
        <f t="shared" si="5"/>
        <v>1080828157.5000002</v>
      </c>
      <c r="H13" s="83">
        <f t="shared" si="5"/>
        <v>1134869565.3750005</v>
      </c>
      <c r="I13" s="83">
        <f t="shared" si="5"/>
        <v>1191613043.6437504</v>
      </c>
      <c r="J13" s="83">
        <f t="shared" si="5"/>
        <v>1251193695.8259382</v>
      </c>
      <c r="K13" s="83">
        <f t="shared" si="5"/>
        <v>1313753380.6172352</v>
      </c>
      <c r="L13" s="83">
        <f t="shared" si="5"/>
        <v>1322685000</v>
      </c>
      <c r="M13" s="83">
        <f t="shared" si="5"/>
        <v>1322685000</v>
      </c>
      <c r="N13" s="83">
        <f t="shared" ref="N13" si="6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7">D8*D9</f>
        <v>478800000</v>
      </c>
      <c r="E14" s="59">
        <f t="shared" si="7"/>
        <v>478800000</v>
      </c>
      <c r="F14" s="59">
        <f t="shared" si="7"/>
        <v>478800000</v>
      </c>
      <c r="G14" s="59">
        <f t="shared" si="7"/>
        <v>478800000</v>
      </c>
      <c r="H14" s="59">
        <f t="shared" si="7"/>
        <v>478800000</v>
      </c>
      <c r="I14" s="59">
        <f t="shared" si="7"/>
        <v>478800000</v>
      </c>
      <c r="J14" s="59">
        <f t="shared" si="7"/>
        <v>478800000</v>
      </c>
      <c r="K14" s="59">
        <f t="shared" si="7"/>
        <v>478800000</v>
      </c>
      <c r="L14" s="59">
        <f t="shared" si="7"/>
        <v>478800000</v>
      </c>
      <c r="M14" s="59">
        <f t="shared" si="7"/>
        <v>478800000</v>
      </c>
      <c r="N14" s="85">
        <f>SUM(D14:M14)</f>
        <v>4788000000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8">D13+D14</f>
        <v>1412460000</v>
      </c>
      <c r="E15" s="84">
        <f t="shared" si="8"/>
        <v>1459143000</v>
      </c>
      <c r="F15" s="84">
        <f t="shared" si="8"/>
        <v>1508160150.0000002</v>
      </c>
      <c r="G15" s="84">
        <f t="shared" si="8"/>
        <v>1559628157.5000002</v>
      </c>
      <c r="H15" s="84">
        <f t="shared" si="8"/>
        <v>1613669565.3750005</v>
      </c>
      <c r="I15" s="84">
        <f t="shared" si="8"/>
        <v>1670413043.6437504</v>
      </c>
      <c r="J15" s="84">
        <f t="shared" si="8"/>
        <v>1729993695.8259382</v>
      </c>
      <c r="K15" s="84">
        <f t="shared" si="8"/>
        <v>1792553380.6172352</v>
      </c>
      <c r="L15" s="84">
        <f t="shared" si="8"/>
        <v>1801485000</v>
      </c>
      <c r="M15" s="84">
        <f t="shared" si="8"/>
        <v>1801485000</v>
      </c>
      <c r="N15" s="85">
        <f>SUM(D15:M15)</f>
        <v>16348990992.961924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7.0623000000000005E-2</v>
      </c>
      <c r="E16" s="60">
        <f>E15/$D$5</f>
        <v>7.2957149999999998E-2</v>
      </c>
      <c r="F16" s="60">
        <f>F15/$D$5</f>
        <v>7.5408007500000013E-2</v>
      </c>
      <c r="G16" s="60">
        <f>G15/$D$5</f>
        <v>7.7981407875000006E-2</v>
      </c>
      <c r="H16" s="60">
        <f>H15/$D$5</f>
        <v>8.0683478268750025E-2</v>
      </c>
      <c r="I16" s="60">
        <f t="shared" ref="I16:M16" si="9">I15/$D$5</f>
        <v>8.3520652182187516E-2</v>
      </c>
      <c r="J16" s="60">
        <f t="shared" si="9"/>
        <v>8.649968479129691E-2</v>
      </c>
      <c r="K16" s="60">
        <f t="shared" si="9"/>
        <v>8.9627669030861765E-2</v>
      </c>
      <c r="L16" s="60">
        <f t="shared" si="9"/>
        <v>9.0074249999999995E-2</v>
      </c>
      <c r="M16" s="60">
        <f t="shared" si="9"/>
        <v>9.0074249999999995E-2</v>
      </c>
      <c r="N16" s="30"/>
    </row>
    <row r="17" spans="2:13" ht="8" customHeight="1" thickTop="1" x14ac:dyDescent="0.35"/>
    <row r="18" spans="2:13" ht="43.15" customHeight="1" x14ac:dyDescent="0.35">
      <c r="B18" s="87" t="s">
        <v>87</v>
      </c>
      <c r="C18" s="88"/>
      <c r="D18" s="71"/>
      <c r="E18" s="71"/>
      <c r="F18" s="71"/>
      <c r="G18" s="71"/>
      <c r="H18" s="71"/>
      <c r="I18" s="70"/>
      <c r="J18" s="70"/>
      <c r="K18" s="70"/>
      <c r="L18" s="70"/>
      <c r="M18" s="70"/>
    </row>
    <row r="19" spans="2:13" ht="9.15" customHeight="1" x14ac:dyDescent="0.35">
      <c r="B19" s="10"/>
      <c r="C19" s="9"/>
      <c r="D19" s="71"/>
      <c r="E19" s="71"/>
      <c r="F19" s="71"/>
      <c r="G19" s="71"/>
      <c r="H19" s="71"/>
      <c r="I19" s="55"/>
      <c r="J19" s="55"/>
      <c r="K19" s="55"/>
    </row>
    <row r="20" spans="2:13" ht="17.149999999999999" customHeight="1" x14ac:dyDescent="0.35">
      <c r="B20" s="10" t="s">
        <v>38</v>
      </c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25" right="0.25" top="0.75" bottom="0.75" header="0.3" footer="0.3"/>
  <pageSetup paperSize="9" scale="76" orientation="landscape" horizontalDpi="0" verticalDpi="0"/>
  <headerFooter>
    <oddFooter>&amp;L_x000D_&amp;1#&amp;"Calibri"&amp;9&amp;K000000 Classified: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15D5-7ADE-48B6-81D3-A6AFD5B24217}">
  <sheetPr>
    <pageSetUpPr fitToPage="1"/>
  </sheetPr>
  <dimension ref="A2:N23"/>
  <sheetViews>
    <sheetView showGridLines="0" topLeftCell="A5" zoomScale="90" zoomScaleNormal="90" zoomScaleSheetLayoutView="100" workbookViewId="0">
      <selection activeCell="F8" sqref="F8:M8"/>
    </sheetView>
  </sheetViews>
  <sheetFormatPr defaultColWidth="10.33203125" defaultRowHeight="10.5" x14ac:dyDescent="0.35"/>
  <cols>
    <col min="1" max="1" width="3.33203125" style="3" customWidth="1"/>
    <col min="2" max="2" width="37.83203125" style="3" customWidth="1"/>
    <col min="3" max="3" width="9.83203125" style="3" customWidth="1"/>
    <col min="4" max="4" width="11" style="52" customWidth="1"/>
    <col min="5" max="13" width="11.1640625" style="52" customWidth="1"/>
    <col min="14" max="14" width="11.1640625" style="3" customWidth="1"/>
    <col min="15" max="250" width="10.33203125" style="3"/>
    <col min="251" max="251" width="43.1640625" style="3" customWidth="1"/>
    <col min="252" max="252" width="6.6640625" style="3" customWidth="1"/>
    <col min="253" max="253" width="9.5" style="3" customWidth="1"/>
    <col min="254" max="254" width="7" style="3" customWidth="1"/>
    <col min="255" max="255" width="8.33203125" style="3" customWidth="1"/>
    <col min="256" max="256" width="7.6640625" style="3" customWidth="1"/>
    <col min="257" max="257" width="9" style="3" customWidth="1"/>
    <col min="258" max="258" width="6.6640625" style="3" customWidth="1"/>
    <col min="259" max="259" width="8.5" style="3" customWidth="1"/>
    <col min="260" max="260" width="7.1640625" style="3" customWidth="1"/>
    <col min="261" max="261" width="8.83203125" style="3" customWidth="1"/>
    <col min="262" max="262" width="6.6640625" style="3" customWidth="1"/>
    <col min="263" max="263" width="9.1640625" style="3" customWidth="1"/>
    <col min="264" max="506" width="10.33203125" style="3"/>
    <col min="507" max="507" width="43.1640625" style="3" customWidth="1"/>
    <col min="508" max="508" width="6.6640625" style="3" customWidth="1"/>
    <col min="509" max="509" width="9.5" style="3" customWidth="1"/>
    <col min="510" max="510" width="7" style="3" customWidth="1"/>
    <col min="511" max="511" width="8.33203125" style="3" customWidth="1"/>
    <col min="512" max="512" width="7.6640625" style="3" customWidth="1"/>
    <col min="513" max="513" width="9" style="3" customWidth="1"/>
    <col min="514" max="514" width="6.6640625" style="3" customWidth="1"/>
    <col min="515" max="515" width="8.5" style="3" customWidth="1"/>
    <col min="516" max="516" width="7.1640625" style="3" customWidth="1"/>
    <col min="517" max="517" width="8.83203125" style="3" customWidth="1"/>
    <col min="518" max="518" width="6.6640625" style="3" customWidth="1"/>
    <col min="519" max="519" width="9.1640625" style="3" customWidth="1"/>
    <col min="520" max="762" width="10.33203125" style="3"/>
    <col min="763" max="763" width="43.1640625" style="3" customWidth="1"/>
    <col min="764" max="764" width="6.6640625" style="3" customWidth="1"/>
    <col min="765" max="765" width="9.5" style="3" customWidth="1"/>
    <col min="766" max="766" width="7" style="3" customWidth="1"/>
    <col min="767" max="767" width="8.33203125" style="3" customWidth="1"/>
    <col min="768" max="768" width="7.6640625" style="3" customWidth="1"/>
    <col min="769" max="769" width="9" style="3" customWidth="1"/>
    <col min="770" max="770" width="6.6640625" style="3" customWidth="1"/>
    <col min="771" max="771" width="8.5" style="3" customWidth="1"/>
    <col min="772" max="772" width="7.1640625" style="3" customWidth="1"/>
    <col min="773" max="773" width="8.83203125" style="3" customWidth="1"/>
    <col min="774" max="774" width="6.6640625" style="3" customWidth="1"/>
    <col min="775" max="775" width="9.1640625" style="3" customWidth="1"/>
    <col min="776" max="1018" width="10.33203125" style="3"/>
    <col min="1019" max="1019" width="43.1640625" style="3" customWidth="1"/>
    <col min="1020" max="1020" width="6.6640625" style="3" customWidth="1"/>
    <col min="1021" max="1021" width="9.5" style="3" customWidth="1"/>
    <col min="1022" max="1022" width="7" style="3" customWidth="1"/>
    <col min="1023" max="1023" width="8.33203125" style="3" customWidth="1"/>
    <col min="1024" max="1024" width="7.6640625" style="3" customWidth="1"/>
    <col min="1025" max="1025" width="9" style="3" customWidth="1"/>
    <col min="1026" max="1026" width="6.6640625" style="3" customWidth="1"/>
    <col min="1027" max="1027" width="8.5" style="3" customWidth="1"/>
    <col min="1028" max="1028" width="7.1640625" style="3" customWidth="1"/>
    <col min="1029" max="1029" width="8.83203125" style="3" customWidth="1"/>
    <col min="1030" max="1030" width="6.6640625" style="3" customWidth="1"/>
    <col min="1031" max="1031" width="9.1640625" style="3" customWidth="1"/>
    <col min="1032" max="1274" width="10.33203125" style="3"/>
    <col min="1275" max="1275" width="43.1640625" style="3" customWidth="1"/>
    <col min="1276" max="1276" width="6.6640625" style="3" customWidth="1"/>
    <col min="1277" max="1277" width="9.5" style="3" customWidth="1"/>
    <col min="1278" max="1278" width="7" style="3" customWidth="1"/>
    <col min="1279" max="1279" width="8.33203125" style="3" customWidth="1"/>
    <col min="1280" max="1280" width="7.6640625" style="3" customWidth="1"/>
    <col min="1281" max="1281" width="9" style="3" customWidth="1"/>
    <col min="1282" max="1282" width="6.6640625" style="3" customWidth="1"/>
    <col min="1283" max="1283" width="8.5" style="3" customWidth="1"/>
    <col min="1284" max="1284" width="7.1640625" style="3" customWidth="1"/>
    <col min="1285" max="1285" width="8.83203125" style="3" customWidth="1"/>
    <col min="1286" max="1286" width="6.6640625" style="3" customWidth="1"/>
    <col min="1287" max="1287" width="9.1640625" style="3" customWidth="1"/>
    <col min="1288" max="1530" width="10.33203125" style="3"/>
    <col min="1531" max="1531" width="43.1640625" style="3" customWidth="1"/>
    <col min="1532" max="1532" width="6.6640625" style="3" customWidth="1"/>
    <col min="1533" max="1533" width="9.5" style="3" customWidth="1"/>
    <col min="1534" max="1534" width="7" style="3" customWidth="1"/>
    <col min="1535" max="1535" width="8.33203125" style="3" customWidth="1"/>
    <col min="1536" max="1536" width="7.6640625" style="3" customWidth="1"/>
    <col min="1537" max="1537" width="9" style="3" customWidth="1"/>
    <col min="1538" max="1538" width="6.6640625" style="3" customWidth="1"/>
    <col min="1539" max="1539" width="8.5" style="3" customWidth="1"/>
    <col min="1540" max="1540" width="7.1640625" style="3" customWidth="1"/>
    <col min="1541" max="1541" width="8.83203125" style="3" customWidth="1"/>
    <col min="1542" max="1542" width="6.6640625" style="3" customWidth="1"/>
    <col min="1543" max="1543" width="9.1640625" style="3" customWidth="1"/>
    <col min="1544" max="1786" width="10.33203125" style="3"/>
    <col min="1787" max="1787" width="43.1640625" style="3" customWidth="1"/>
    <col min="1788" max="1788" width="6.6640625" style="3" customWidth="1"/>
    <col min="1789" max="1789" width="9.5" style="3" customWidth="1"/>
    <col min="1790" max="1790" width="7" style="3" customWidth="1"/>
    <col min="1791" max="1791" width="8.33203125" style="3" customWidth="1"/>
    <col min="1792" max="1792" width="7.6640625" style="3" customWidth="1"/>
    <col min="1793" max="1793" width="9" style="3" customWidth="1"/>
    <col min="1794" max="1794" width="6.6640625" style="3" customWidth="1"/>
    <col min="1795" max="1795" width="8.5" style="3" customWidth="1"/>
    <col min="1796" max="1796" width="7.1640625" style="3" customWidth="1"/>
    <col min="1797" max="1797" width="8.83203125" style="3" customWidth="1"/>
    <col min="1798" max="1798" width="6.6640625" style="3" customWidth="1"/>
    <col min="1799" max="1799" width="9.1640625" style="3" customWidth="1"/>
    <col min="1800" max="2042" width="10.33203125" style="3"/>
    <col min="2043" max="2043" width="43.1640625" style="3" customWidth="1"/>
    <col min="2044" max="2044" width="6.6640625" style="3" customWidth="1"/>
    <col min="2045" max="2045" width="9.5" style="3" customWidth="1"/>
    <col min="2046" max="2046" width="7" style="3" customWidth="1"/>
    <col min="2047" max="2047" width="8.33203125" style="3" customWidth="1"/>
    <col min="2048" max="2048" width="7.6640625" style="3" customWidth="1"/>
    <col min="2049" max="2049" width="9" style="3" customWidth="1"/>
    <col min="2050" max="2050" width="6.6640625" style="3" customWidth="1"/>
    <col min="2051" max="2051" width="8.5" style="3" customWidth="1"/>
    <col min="2052" max="2052" width="7.1640625" style="3" customWidth="1"/>
    <col min="2053" max="2053" width="8.83203125" style="3" customWidth="1"/>
    <col min="2054" max="2054" width="6.6640625" style="3" customWidth="1"/>
    <col min="2055" max="2055" width="9.1640625" style="3" customWidth="1"/>
    <col min="2056" max="2298" width="10.33203125" style="3"/>
    <col min="2299" max="2299" width="43.1640625" style="3" customWidth="1"/>
    <col min="2300" max="2300" width="6.6640625" style="3" customWidth="1"/>
    <col min="2301" max="2301" width="9.5" style="3" customWidth="1"/>
    <col min="2302" max="2302" width="7" style="3" customWidth="1"/>
    <col min="2303" max="2303" width="8.33203125" style="3" customWidth="1"/>
    <col min="2304" max="2304" width="7.6640625" style="3" customWidth="1"/>
    <col min="2305" max="2305" width="9" style="3" customWidth="1"/>
    <col min="2306" max="2306" width="6.6640625" style="3" customWidth="1"/>
    <col min="2307" max="2307" width="8.5" style="3" customWidth="1"/>
    <col min="2308" max="2308" width="7.1640625" style="3" customWidth="1"/>
    <col min="2309" max="2309" width="8.83203125" style="3" customWidth="1"/>
    <col min="2310" max="2310" width="6.6640625" style="3" customWidth="1"/>
    <col min="2311" max="2311" width="9.1640625" style="3" customWidth="1"/>
    <col min="2312" max="2554" width="10.33203125" style="3"/>
    <col min="2555" max="2555" width="43.1640625" style="3" customWidth="1"/>
    <col min="2556" max="2556" width="6.6640625" style="3" customWidth="1"/>
    <col min="2557" max="2557" width="9.5" style="3" customWidth="1"/>
    <col min="2558" max="2558" width="7" style="3" customWidth="1"/>
    <col min="2559" max="2559" width="8.33203125" style="3" customWidth="1"/>
    <col min="2560" max="2560" width="7.6640625" style="3" customWidth="1"/>
    <col min="2561" max="2561" width="9" style="3" customWidth="1"/>
    <col min="2562" max="2562" width="6.6640625" style="3" customWidth="1"/>
    <col min="2563" max="2563" width="8.5" style="3" customWidth="1"/>
    <col min="2564" max="2564" width="7.1640625" style="3" customWidth="1"/>
    <col min="2565" max="2565" width="8.83203125" style="3" customWidth="1"/>
    <col min="2566" max="2566" width="6.6640625" style="3" customWidth="1"/>
    <col min="2567" max="2567" width="9.1640625" style="3" customWidth="1"/>
    <col min="2568" max="2810" width="10.33203125" style="3"/>
    <col min="2811" max="2811" width="43.1640625" style="3" customWidth="1"/>
    <col min="2812" max="2812" width="6.6640625" style="3" customWidth="1"/>
    <col min="2813" max="2813" width="9.5" style="3" customWidth="1"/>
    <col min="2814" max="2814" width="7" style="3" customWidth="1"/>
    <col min="2815" max="2815" width="8.33203125" style="3" customWidth="1"/>
    <col min="2816" max="2816" width="7.6640625" style="3" customWidth="1"/>
    <col min="2817" max="2817" width="9" style="3" customWidth="1"/>
    <col min="2818" max="2818" width="6.6640625" style="3" customWidth="1"/>
    <col min="2819" max="2819" width="8.5" style="3" customWidth="1"/>
    <col min="2820" max="2820" width="7.1640625" style="3" customWidth="1"/>
    <col min="2821" max="2821" width="8.83203125" style="3" customWidth="1"/>
    <col min="2822" max="2822" width="6.6640625" style="3" customWidth="1"/>
    <col min="2823" max="2823" width="9.1640625" style="3" customWidth="1"/>
    <col min="2824" max="3066" width="10.33203125" style="3"/>
    <col min="3067" max="3067" width="43.1640625" style="3" customWidth="1"/>
    <col min="3068" max="3068" width="6.6640625" style="3" customWidth="1"/>
    <col min="3069" max="3069" width="9.5" style="3" customWidth="1"/>
    <col min="3070" max="3070" width="7" style="3" customWidth="1"/>
    <col min="3071" max="3071" width="8.33203125" style="3" customWidth="1"/>
    <col min="3072" max="3072" width="7.6640625" style="3" customWidth="1"/>
    <col min="3073" max="3073" width="9" style="3" customWidth="1"/>
    <col min="3074" max="3074" width="6.6640625" style="3" customWidth="1"/>
    <col min="3075" max="3075" width="8.5" style="3" customWidth="1"/>
    <col min="3076" max="3076" width="7.1640625" style="3" customWidth="1"/>
    <col min="3077" max="3077" width="8.83203125" style="3" customWidth="1"/>
    <col min="3078" max="3078" width="6.6640625" style="3" customWidth="1"/>
    <col min="3079" max="3079" width="9.1640625" style="3" customWidth="1"/>
    <col min="3080" max="3322" width="10.33203125" style="3"/>
    <col min="3323" max="3323" width="43.1640625" style="3" customWidth="1"/>
    <col min="3324" max="3324" width="6.6640625" style="3" customWidth="1"/>
    <col min="3325" max="3325" width="9.5" style="3" customWidth="1"/>
    <col min="3326" max="3326" width="7" style="3" customWidth="1"/>
    <col min="3327" max="3327" width="8.33203125" style="3" customWidth="1"/>
    <col min="3328" max="3328" width="7.6640625" style="3" customWidth="1"/>
    <col min="3329" max="3329" width="9" style="3" customWidth="1"/>
    <col min="3330" max="3330" width="6.6640625" style="3" customWidth="1"/>
    <col min="3331" max="3331" width="8.5" style="3" customWidth="1"/>
    <col min="3332" max="3332" width="7.1640625" style="3" customWidth="1"/>
    <col min="3333" max="3333" width="8.83203125" style="3" customWidth="1"/>
    <col min="3334" max="3334" width="6.6640625" style="3" customWidth="1"/>
    <col min="3335" max="3335" width="9.1640625" style="3" customWidth="1"/>
    <col min="3336" max="3578" width="10.33203125" style="3"/>
    <col min="3579" max="3579" width="43.1640625" style="3" customWidth="1"/>
    <col min="3580" max="3580" width="6.6640625" style="3" customWidth="1"/>
    <col min="3581" max="3581" width="9.5" style="3" customWidth="1"/>
    <col min="3582" max="3582" width="7" style="3" customWidth="1"/>
    <col min="3583" max="3583" width="8.33203125" style="3" customWidth="1"/>
    <col min="3584" max="3584" width="7.6640625" style="3" customWidth="1"/>
    <col min="3585" max="3585" width="9" style="3" customWidth="1"/>
    <col min="3586" max="3586" width="6.6640625" style="3" customWidth="1"/>
    <col min="3587" max="3587" width="8.5" style="3" customWidth="1"/>
    <col min="3588" max="3588" width="7.1640625" style="3" customWidth="1"/>
    <col min="3589" max="3589" width="8.83203125" style="3" customWidth="1"/>
    <col min="3590" max="3590" width="6.6640625" style="3" customWidth="1"/>
    <col min="3591" max="3591" width="9.1640625" style="3" customWidth="1"/>
    <col min="3592" max="3834" width="10.33203125" style="3"/>
    <col min="3835" max="3835" width="43.1640625" style="3" customWidth="1"/>
    <col min="3836" max="3836" width="6.6640625" style="3" customWidth="1"/>
    <col min="3837" max="3837" width="9.5" style="3" customWidth="1"/>
    <col min="3838" max="3838" width="7" style="3" customWidth="1"/>
    <col min="3839" max="3839" width="8.33203125" style="3" customWidth="1"/>
    <col min="3840" max="3840" width="7.6640625" style="3" customWidth="1"/>
    <col min="3841" max="3841" width="9" style="3" customWidth="1"/>
    <col min="3842" max="3842" width="6.6640625" style="3" customWidth="1"/>
    <col min="3843" max="3843" width="8.5" style="3" customWidth="1"/>
    <col min="3844" max="3844" width="7.1640625" style="3" customWidth="1"/>
    <col min="3845" max="3845" width="8.83203125" style="3" customWidth="1"/>
    <col min="3846" max="3846" width="6.6640625" style="3" customWidth="1"/>
    <col min="3847" max="3847" width="9.1640625" style="3" customWidth="1"/>
    <col min="3848" max="4090" width="10.33203125" style="3"/>
    <col min="4091" max="4091" width="43.1640625" style="3" customWidth="1"/>
    <col min="4092" max="4092" width="6.6640625" style="3" customWidth="1"/>
    <col min="4093" max="4093" width="9.5" style="3" customWidth="1"/>
    <col min="4094" max="4094" width="7" style="3" customWidth="1"/>
    <col min="4095" max="4095" width="8.33203125" style="3" customWidth="1"/>
    <col min="4096" max="4096" width="7.6640625" style="3" customWidth="1"/>
    <col min="4097" max="4097" width="9" style="3" customWidth="1"/>
    <col min="4098" max="4098" width="6.6640625" style="3" customWidth="1"/>
    <col min="4099" max="4099" width="8.5" style="3" customWidth="1"/>
    <col min="4100" max="4100" width="7.1640625" style="3" customWidth="1"/>
    <col min="4101" max="4101" width="8.83203125" style="3" customWidth="1"/>
    <col min="4102" max="4102" width="6.6640625" style="3" customWidth="1"/>
    <col min="4103" max="4103" width="9.1640625" style="3" customWidth="1"/>
    <col min="4104" max="4346" width="10.33203125" style="3"/>
    <col min="4347" max="4347" width="43.1640625" style="3" customWidth="1"/>
    <col min="4348" max="4348" width="6.6640625" style="3" customWidth="1"/>
    <col min="4349" max="4349" width="9.5" style="3" customWidth="1"/>
    <col min="4350" max="4350" width="7" style="3" customWidth="1"/>
    <col min="4351" max="4351" width="8.33203125" style="3" customWidth="1"/>
    <col min="4352" max="4352" width="7.6640625" style="3" customWidth="1"/>
    <col min="4353" max="4353" width="9" style="3" customWidth="1"/>
    <col min="4354" max="4354" width="6.6640625" style="3" customWidth="1"/>
    <col min="4355" max="4355" width="8.5" style="3" customWidth="1"/>
    <col min="4356" max="4356" width="7.1640625" style="3" customWidth="1"/>
    <col min="4357" max="4357" width="8.83203125" style="3" customWidth="1"/>
    <col min="4358" max="4358" width="6.6640625" style="3" customWidth="1"/>
    <col min="4359" max="4359" width="9.1640625" style="3" customWidth="1"/>
    <col min="4360" max="4602" width="10.33203125" style="3"/>
    <col min="4603" max="4603" width="43.1640625" style="3" customWidth="1"/>
    <col min="4604" max="4604" width="6.6640625" style="3" customWidth="1"/>
    <col min="4605" max="4605" width="9.5" style="3" customWidth="1"/>
    <col min="4606" max="4606" width="7" style="3" customWidth="1"/>
    <col min="4607" max="4607" width="8.33203125" style="3" customWidth="1"/>
    <col min="4608" max="4608" width="7.6640625" style="3" customWidth="1"/>
    <col min="4609" max="4609" width="9" style="3" customWidth="1"/>
    <col min="4610" max="4610" width="6.6640625" style="3" customWidth="1"/>
    <col min="4611" max="4611" width="8.5" style="3" customWidth="1"/>
    <col min="4612" max="4612" width="7.1640625" style="3" customWidth="1"/>
    <col min="4613" max="4613" width="8.83203125" style="3" customWidth="1"/>
    <col min="4614" max="4614" width="6.6640625" style="3" customWidth="1"/>
    <col min="4615" max="4615" width="9.1640625" style="3" customWidth="1"/>
    <col min="4616" max="4858" width="10.33203125" style="3"/>
    <col min="4859" max="4859" width="43.1640625" style="3" customWidth="1"/>
    <col min="4860" max="4860" width="6.6640625" style="3" customWidth="1"/>
    <col min="4861" max="4861" width="9.5" style="3" customWidth="1"/>
    <col min="4862" max="4862" width="7" style="3" customWidth="1"/>
    <col min="4863" max="4863" width="8.33203125" style="3" customWidth="1"/>
    <col min="4864" max="4864" width="7.6640625" style="3" customWidth="1"/>
    <col min="4865" max="4865" width="9" style="3" customWidth="1"/>
    <col min="4866" max="4866" width="6.6640625" style="3" customWidth="1"/>
    <col min="4867" max="4867" width="8.5" style="3" customWidth="1"/>
    <col min="4868" max="4868" width="7.1640625" style="3" customWidth="1"/>
    <col min="4869" max="4869" width="8.83203125" style="3" customWidth="1"/>
    <col min="4870" max="4870" width="6.6640625" style="3" customWidth="1"/>
    <col min="4871" max="4871" width="9.1640625" style="3" customWidth="1"/>
    <col min="4872" max="5114" width="10.33203125" style="3"/>
    <col min="5115" max="5115" width="43.1640625" style="3" customWidth="1"/>
    <col min="5116" max="5116" width="6.6640625" style="3" customWidth="1"/>
    <col min="5117" max="5117" width="9.5" style="3" customWidth="1"/>
    <col min="5118" max="5118" width="7" style="3" customWidth="1"/>
    <col min="5119" max="5119" width="8.33203125" style="3" customWidth="1"/>
    <col min="5120" max="5120" width="7.6640625" style="3" customWidth="1"/>
    <col min="5121" max="5121" width="9" style="3" customWidth="1"/>
    <col min="5122" max="5122" width="6.6640625" style="3" customWidth="1"/>
    <col min="5123" max="5123" width="8.5" style="3" customWidth="1"/>
    <col min="5124" max="5124" width="7.1640625" style="3" customWidth="1"/>
    <col min="5125" max="5125" width="8.83203125" style="3" customWidth="1"/>
    <col min="5126" max="5126" width="6.6640625" style="3" customWidth="1"/>
    <col min="5127" max="5127" width="9.1640625" style="3" customWidth="1"/>
    <col min="5128" max="5370" width="10.33203125" style="3"/>
    <col min="5371" max="5371" width="43.1640625" style="3" customWidth="1"/>
    <col min="5372" max="5372" width="6.6640625" style="3" customWidth="1"/>
    <col min="5373" max="5373" width="9.5" style="3" customWidth="1"/>
    <col min="5374" max="5374" width="7" style="3" customWidth="1"/>
    <col min="5375" max="5375" width="8.33203125" style="3" customWidth="1"/>
    <col min="5376" max="5376" width="7.6640625" style="3" customWidth="1"/>
    <col min="5377" max="5377" width="9" style="3" customWidth="1"/>
    <col min="5378" max="5378" width="6.6640625" style="3" customWidth="1"/>
    <col min="5379" max="5379" width="8.5" style="3" customWidth="1"/>
    <col min="5380" max="5380" width="7.1640625" style="3" customWidth="1"/>
    <col min="5381" max="5381" width="8.83203125" style="3" customWidth="1"/>
    <col min="5382" max="5382" width="6.6640625" style="3" customWidth="1"/>
    <col min="5383" max="5383" width="9.1640625" style="3" customWidth="1"/>
    <col min="5384" max="5626" width="10.33203125" style="3"/>
    <col min="5627" max="5627" width="43.1640625" style="3" customWidth="1"/>
    <col min="5628" max="5628" width="6.6640625" style="3" customWidth="1"/>
    <col min="5629" max="5629" width="9.5" style="3" customWidth="1"/>
    <col min="5630" max="5630" width="7" style="3" customWidth="1"/>
    <col min="5631" max="5631" width="8.33203125" style="3" customWidth="1"/>
    <col min="5632" max="5632" width="7.6640625" style="3" customWidth="1"/>
    <col min="5633" max="5633" width="9" style="3" customWidth="1"/>
    <col min="5634" max="5634" width="6.6640625" style="3" customWidth="1"/>
    <col min="5635" max="5635" width="8.5" style="3" customWidth="1"/>
    <col min="5636" max="5636" width="7.1640625" style="3" customWidth="1"/>
    <col min="5637" max="5637" width="8.83203125" style="3" customWidth="1"/>
    <col min="5638" max="5638" width="6.6640625" style="3" customWidth="1"/>
    <col min="5639" max="5639" width="9.1640625" style="3" customWidth="1"/>
    <col min="5640" max="5882" width="10.33203125" style="3"/>
    <col min="5883" max="5883" width="43.1640625" style="3" customWidth="1"/>
    <col min="5884" max="5884" width="6.6640625" style="3" customWidth="1"/>
    <col min="5885" max="5885" width="9.5" style="3" customWidth="1"/>
    <col min="5886" max="5886" width="7" style="3" customWidth="1"/>
    <col min="5887" max="5887" width="8.33203125" style="3" customWidth="1"/>
    <col min="5888" max="5888" width="7.6640625" style="3" customWidth="1"/>
    <col min="5889" max="5889" width="9" style="3" customWidth="1"/>
    <col min="5890" max="5890" width="6.6640625" style="3" customWidth="1"/>
    <col min="5891" max="5891" width="8.5" style="3" customWidth="1"/>
    <col min="5892" max="5892" width="7.1640625" style="3" customWidth="1"/>
    <col min="5893" max="5893" width="8.83203125" style="3" customWidth="1"/>
    <col min="5894" max="5894" width="6.6640625" style="3" customWidth="1"/>
    <col min="5895" max="5895" width="9.1640625" style="3" customWidth="1"/>
    <col min="5896" max="6138" width="10.33203125" style="3"/>
    <col min="6139" max="6139" width="43.1640625" style="3" customWidth="1"/>
    <col min="6140" max="6140" width="6.6640625" style="3" customWidth="1"/>
    <col min="6141" max="6141" width="9.5" style="3" customWidth="1"/>
    <col min="6142" max="6142" width="7" style="3" customWidth="1"/>
    <col min="6143" max="6143" width="8.33203125" style="3" customWidth="1"/>
    <col min="6144" max="6144" width="7.6640625" style="3" customWidth="1"/>
    <col min="6145" max="6145" width="9" style="3" customWidth="1"/>
    <col min="6146" max="6146" width="6.6640625" style="3" customWidth="1"/>
    <col min="6147" max="6147" width="8.5" style="3" customWidth="1"/>
    <col min="6148" max="6148" width="7.1640625" style="3" customWidth="1"/>
    <col min="6149" max="6149" width="8.83203125" style="3" customWidth="1"/>
    <col min="6150" max="6150" width="6.6640625" style="3" customWidth="1"/>
    <col min="6151" max="6151" width="9.1640625" style="3" customWidth="1"/>
    <col min="6152" max="6394" width="10.33203125" style="3"/>
    <col min="6395" max="6395" width="43.1640625" style="3" customWidth="1"/>
    <col min="6396" max="6396" width="6.6640625" style="3" customWidth="1"/>
    <col min="6397" max="6397" width="9.5" style="3" customWidth="1"/>
    <col min="6398" max="6398" width="7" style="3" customWidth="1"/>
    <col min="6399" max="6399" width="8.33203125" style="3" customWidth="1"/>
    <col min="6400" max="6400" width="7.6640625" style="3" customWidth="1"/>
    <col min="6401" max="6401" width="9" style="3" customWidth="1"/>
    <col min="6402" max="6402" width="6.6640625" style="3" customWidth="1"/>
    <col min="6403" max="6403" width="8.5" style="3" customWidth="1"/>
    <col min="6404" max="6404" width="7.1640625" style="3" customWidth="1"/>
    <col min="6405" max="6405" width="8.83203125" style="3" customWidth="1"/>
    <col min="6406" max="6406" width="6.6640625" style="3" customWidth="1"/>
    <col min="6407" max="6407" width="9.1640625" style="3" customWidth="1"/>
    <col min="6408" max="6650" width="10.33203125" style="3"/>
    <col min="6651" max="6651" width="43.1640625" style="3" customWidth="1"/>
    <col min="6652" max="6652" width="6.6640625" style="3" customWidth="1"/>
    <col min="6653" max="6653" width="9.5" style="3" customWidth="1"/>
    <col min="6654" max="6654" width="7" style="3" customWidth="1"/>
    <col min="6655" max="6655" width="8.33203125" style="3" customWidth="1"/>
    <col min="6656" max="6656" width="7.6640625" style="3" customWidth="1"/>
    <col min="6657" max="6657" width="9" style="3" customWidth="1"/>
    <col min="6658" max="6658" width="6.6640625" style="3" customWidth="1"/>
    <col min="6659" max="6659" width="8.5" style="3" customWidth="1"/>
    <col min="6660" max="6660" width="7.1640625" style="3" customWidth="1"/>
    <col min="6661" max="6661" width="8.83203125" style="3" customWidth="1"/>
    <col min="6662" max="6662" width="6.6640625" style="3" customWidth="1"/>
    <col min="6663" max="6663" width="9.1640625" style="3" customWidth="1"/>
    <col min="6664" max="6906" width="10.33203125" style="3"/>
    <col min="6907" max="6907" width="43.1640625" style="3" customWidth="1"/>
    <col min="6908" max="6908" width="6.6640625" style="3" customWidth="1"/>
    <col min="6909" max="6909" width="9.5" style="3" customWidth="1"/>
    <col min="6910" max="6910" width="7" style="3" customWidth="1"/>
    <col min="6911" max="6911" width="8.33203125" style="3" customWidth="1"/>
    <col min="6912" max="6912" width="7.6640625" style="3" customWidth="1"/>
    <col min="6913" max="6913" width="9" style="3" customWidth="1"/>
    <col min="6914" max="6914" width="6.6640625" style="3" customWidth="1"/>
    <col min="6915" max="6915" width="8.5" style="3" customWidth="1"/>
    <col min="6916" max="6916" width="7.1640625" style="3" customWidth="1"/>
    <col min="6917" max="6917" width="8.83203125" style="3" customWidth="1"/>
    <col min="6918" max="6918" width="6.6640625" style="3" customWidth="1"/>
    <col min="6919" max="6919" width="9.1640625" style="3" customWidth="1"/>
    <col min="6920" max="7162" width="10.33203125" style="3"/>
    <col min="7163" max="7163" width="43.1640625" style="3" customWidth="1"/>
    <col min="7164" max="7164" width="6.6640625" style="3" customWidth="1"/>
    <col min="7165" max="7165" width="9.5" style="3" customWidth="1"/>
    <col min="7166" max="7166" width="7" style="3" customWidth="1"/>
    <col min="7167" max="7167" width="8.33203125" style="3" customWidth="1"/>
    <col min="7168" max="7168" width="7.6640625" style="3" customWidth="1"/>
    <col min="7169" max="7169" width="9" style="3" customWidth="1"/>
    <col min="7170" max="7170" width="6.6640625" style="3" customWidth="1"/>
    <col min="7171" max="7171" width="8.5" style="3" customWidth="1"/>
    <col min="7172" max="7172" width="7.1640625" style="3" customWidth="1"/>
    <col min="7173" max="7173" width="8.83203125" style="3" customWidth="1"/>
    <col min="7174" max="7174" width="6.6640625" style="3" customWidth="1"/>
    <col min="7175" max="7175" width="9.1640625" style="3" customWidth="1"/>
    <col min="7176" max="7418" width="10.33203125" style="3"/>
    <col min="7419" max="7419" width="43.1640625" style="3" customWidth="1"/>
    <col min="7420" max="7420" width="6.6640625" style="3" customWidth="1"/>
    <col min="7421" max="7421" width="9.5" style="3" customWidth="1"/>
    <col min="7422" max="7422" width="7" style="3" customWidth="1"/>
    <col min="7423" max="7423" width="8.33203125" style="3" customWidth="1"/>
    <col min="7424" max="7424" width="7.6640625" style="3" customWidth="1"/>
    <col min="7425" max="7425" width="9" style="3" customWidth="1"/>
    <col min="7426" max="7426" width="6.6640625" style="3" customWidth="1"/>
    <col min="7427" max="7427" width="8.5" style="3" customWidth="1"/>
    <col min="7428" max="7428" width="7.1640625" style="3" customWidth="1"/>
    <col min="7429" max="7429" width="8.83203125" style="3" customWidth="1"/>
    <col min="7430" max="7430" width="6.6640625" style="3" customWidth="1"/>
    <col min="7431" max="7431" width="9.1640625" style="3" customWidth="1"/>
    <col min="7432" max="7674" width="10.33203125" style="3"/>
    <col min="7675" max="7675" width="43.1640625" style="3" customWidth="1"/>
    <col min="7676" max="7676" width="6.6640625" style="3" customWidth="1"/>
    <col min="7677" max="7677" width="9.5" style="3" customWidth="1"/>
    <col min="7678" max="7678" width="7" style="3" customWidth="1"/>
    <col min="7679" max="7679" width="8.33203125" style="3" customWidth="1"/>
    <col min="7680" max="7680" width="7.6640625" style="3" customWidth="1"/>
    <col min="7681" max="7681" width="9" style="3" customWidth="1"/>
    <col min="7682" max="7682" width="6.6640625" style="3" customWidth="1"/>
    <col min="7683" max="7683" width="8.5" style="3" customWidth="1"/>
    <col min="7684" max="7684" width="7.1640625" style="3" customWidth="1"/>
    <col min="7685" max="7685" width="8.83203125" style="3" customWidth="1"/>
    <col min="7686" max="7686" width="6.6640625" style="3" customWidth="1"/>
    <col min="7687" max="7687" width="9.1640625" style="3" customWidth="1"/>
    <col min="7688" max="7930" width="10.33203125" style="3"/>
    <col min="7931" max="7931" width="43.1640625" style="3" customWidth="1"/>
    <col min="7932" max="7932" width="6.6640625" style="3" customWidth="1"/>
    <col min="7933" max="7933" width="9.5" style="3" customWidth="1"/>
    <col min="7934" max="7934" width="7" style="3" customWidth="1"/>
    <col min="7935" max="7935" width="8.33203125" style="3" customWidth="1"/>
    <col min="7936" max="7936" width="7.6640625" style="3" customWidth="1"/>
    <col min="7937" max="7937" width="9" style="3" customWidth="1"/>
    <col min="7938" max="7938" width="6.6640625" style="3" customWidth="1"/>
    <col min="7939" max="7939" width="8.5" style="3" customWidth="1"/>
    <col min="7940" max="7940" width="7.1640625" style="3" customWidth="1"/>
    <col min="7941" max="7941" width="8.83203125" style="3" customWidth="1"/>
    <col min="7942" max="7942" width="6.6640625" style="3" customWidth="1"/>
    <col min="7943" max="7943" width="9.1640625" style="3" customWidth="1"/>
    <col min="7944" max="8186" width="10.33203125" style="3"/>
    <col min="8187" max="8187" width="43.1640625" style="3" customWidth="1"/>
    <col min="8188" max="8188" width="6.6640625" style="3" customWidth="1"/>
    <col min="8189" max="8189" width="9.5" style="3" customWidth="1"/>
    <col min="8190" max="8190" width="7" style="3" customWidth="1"/>
    <col min="8191" max="8191" width="8.33203125" style="3" customWidth="1"/>
    <col min="8192" max="8192" width="7.6640625" style="3" customWidth="1"/>
    <col min="8193" max="8193" width="9" style="3" customWidth="1"/>
    <col min="8194" max="8194" width="6.6640625" style="3" customWidth="1"/>
    <col min="8195" max="8195" width="8.5" style="3" customWidth="1"/>
    <col min="8196" max="8196" width="7.1640625" style="3" customWidth="1"/>
    <col min="8197" max="8197" width="8.83203125" style="3" customWidth="1"/>
    <col min="8198" max="8198" width="6.6640625" style="3" customWidth="1"/>
    <col min="8199" max="8199" width="9.1640625" style="3" customWidth="1"/>
    <col min="8200" max="8442" width="10.33203125" style="3"/>
    <col min="8443" max="8443" width="43.1640625" style="3" customWidth="1"/>
    <col min="8444" max="8444" width="6.6640625" style="3" customWidth="1"/>
    <col min="8445" max="8445" width="9.5" style="3" customWidth="1"/>
    <col min="8446" max="8446" width="7" style="3" customWidth="1"/>
    <col min="8447" max="8447" width="8.33203125" style="3" customWidth="1"/>
    <col min="8448" max="8448" width="7.6640625" style="3" customWidth="1"/>
    <col min="8449" max="8449" width="9" style="3" customWidth="1"/>
    <col min="8450" max="8450" width="6.6640625" style="3" customWidth="1"/>
    <col min="8451" max="8451" width="8.5" style="3" customWidth="1"/>
    <col min="8452" max="8452" width="7.1640625" style="3" customWidth="1"/>
    <col min="8453" max="8453" width="8.83203125" style="3" customWidth="1"/>
    <col min="8454" max="8454" width="6.6640625" style="3" customWidth="1"/>
    <col min="8455" max="8455" width="9.1640625" style="3" customWidth="1"/>
    <col min="8456" max="8698" width="10.33203125" style="3"/>
    <col min="8699" max="8699" width="43.1640625" style="3" customWidth="1"/>
    <col min="8700" max="8700" width="6.6640625" style="3" customWidth="1"/>
    <col min="8701" max="8701" width="9.5" style="3" customWidth="1"/>
    <col min="8702" max="8702" width="7" style="3" customWidth="1"/>
    <col min="8703" max="8703" width="8.33203125" style="3" customWidth="1"/>
    <col min="8704" max="8704" width="7.6640625" style="3" customWidth="1"/>
    <col min="8705" max="8705" width="9" style="3" customWidth="1"/>
    <col min="8706" max="8706" width="6.6640625" style="3" customWidth="1"/>
    <col min="8707" max="8707" width="8.5" style="3" customWidth="1"/>
    <col min="8708" max="8708" width="7.1640625" style="3" customWidth="1"/>
    <col min="8709" max="8709" width="8.83203125" style="3" customWidth="1"/>
    <col min="8710" max="8710" width="6.6640625" style="3" customWidth="1"/>
    <col min="8711" max="8711" width="9.1640625" style="3" customWidth="1"/>
    <col min="8712" max="8954" width="10.33203125" style="3"/>
    <col min="8955" max="8955" width="43.1640625" style="3" customWidth="1"/>
    <col min="8956" max="8956" width="6.6640625" style="3" customWidth="1"/>
    <col min="8957" max="8957" width="9.5" style="3" customWidth="1"/>
    <col min="8958" max="8958" width="7" style="3" customWidth="1"/>
    <col min="8959" max="8959" width="8.33203125" style="3" customWidth="1"/>
    <col min="8960" max="8960" width="7.6640625" style="3" customWidth="1"/>
    <col min="8961" max="8961" width="9" style="3" customWidth="1"/>
    <col min="8962" max="8962" width="6.6640625" style="3" customWidth="1"/>
    <col min="8963" max="8963" width="8.5" style="3" customWidth="1"/>
    <col min="8964" max="8964" width="7.1640625" style="3" customWidth="1"/>
    <col min="8965" max="8965" width="8.83203125" style="3" customWidth="1"/>
    <col min="8966" max="8966" width="6.6640625" style="3" customWidth="1"/>
    <col min="8967" max="8967" width="9.1640625" style="3" customWidth="1"/>
    <col min="8968" max="9210" width="10.33203125" style="3"/>
    <col min="9211" max="9211" width="43.1640625" style="3" customWidth="1"/>
    <col min="9212" max="9212" width="6.6640625" style="3" customWidth="1"/>
    <col min="9213" max="9213" width="9.5" style="3" customWidth="1"/>
    <col min="9214" max="9214" width="7" style="3" customWidth="1"/>
    <col min="9215" max="9215" width="8.33203125" style="3" customWidth="1"/>
    <col min="9216" max="9216" width="7.6640625" style="3" customWidth="1"/>
    <col min="9217" max="9217" width="9" style="3" customWidth="1"/>
    <col min="9218" max="9218" width="6.6640625" style="3" customWidth="1"/>
    <col min="9219" max="9219" width="8.5" style="3" customWidth="1"/>
    <col min="9220" max="9220" width="7.1640625" style="3" customWidth="1"/>
    <col min="9221" max="9221" width="8.83203125" style="3" customWidth="1"/>
    <col min="9222" max="9222" width="6.6640625" style="3" customWidth="1"/>
    <col min="9223" max="9223" width="9.1640625" style="3" customWidth="1"/>
    <col min="9224" max="9466" width="10.33203125" style="3"/>
    <col min="9467" max="9467" width="43.1640625" style="3" customWidth="1"/>
    <col min="9468" max="9468" width="6.6640625" style="3" customWidth="1"/>
    <col min="9469" max="9469" width="9.5" style="3" customWidth="1"/>
    <col min="9470" max="9470" width="7" style="3" customWidth="1"/>
    <col min="9471" max="9471" width="8.33203125" style="3" customWidth="1"/>
    <col min="9472" max="9472" width="7.6640625" style="3" customWidth="1"/>
    <col min="9473" max="9473" width="9" style="3" customWidth="1"/>
    <col min="9474" max="9474" width="6.6640625" style="3" customWidth="1"/>
    <col min="9475" max="9475" width="8.5" style="3" customWidth="1"/>
    <col min="9476" max="9476" width="7.1640625" style="3" customWidth="1"/>
    <col min="9477" max="9477" width="8.83203125" style="3" customWidth="1"/>
    <col min="9478" max="9478" width="6.6640625" style="3" customWidth="1"/>
    <col min="9479" max="9479" width="9.1640625" style="3" customWidth="1"/>
    <col min="9480" max="9722" width="10.33203125" style="3"/>
    <col min="9723" max="9723" width="43.1640625" style="3" customWidth="1"/>
    <col min="9724" max="9724" width="6.6640625" style="3" customWidth="1"/>
    <col min="9725" max="9725" width="9.5" style="3" customWidth="1"/>
    <col min="9726" max="9726" width="7" style="3" customWidth="1"/>
    <col min="9727" max="9727" width="8.33203125" style="3" customWidth="1"/>
    <col min="9728" max="9728" width="7.6640625" style="3" customWidth="1"/>
    <col min="9729" max="9729" width="9" style="3" customWidth="1"/>
    <col min="9730" max="9730" width="6.6640625" style="3" customWidth="1"/>
    <col min="9731" max="9731" width="8.5" style="3" customWidth="1"/>
    <col min="9732" max="9732" width="7.1640625" style="3" customWidth="1"/>
    <col min="9733" max="9733" width="8.83203125" style="3" customWidth="1"/>
    <col min="9734" max="9734" width="6.6640625" style="3" customWidth="1"/>
    <col min="9735" max="9735" width="9.1640625" style="3" customWidth="1"/>
    <col min="9736" max="9978" width="10.33203125" style="3"/>
    <col min="9979" max="9979" width="43.1640625" style="3" customWidth="1"/>
    <col min="9980" max="9980" width="6.6640625" style="3" customWidth="1"/>
    <col min="9981" max="9981" width="9.5" style="3" customWidth="1"/>
    <col min="9982" max="9982" width="7" style="3" customWidth="1"/>
    <col min="9983" max="9983" width="8.33203125" style="3" customWidth="1"/>
    <col min="9984" max="9984" width="7.6640625" style="3" customWidth="1"/>
    <col min="9985" max="9985" width="9" style="3" customWidth="1"/>
    <col min="9986" max="9986" width="6.6640625" style="3" customWidth="1"/>
    <col min="9987" max="9987" width="8.5" style="3" customWidth="1"/>
    <col min="9988" max="9988" width="7.1640625" style="3" customWidth="1"/>
    <col min="9989" max="9989" width="8.83203125" style="3" customWidth="1"/>
    <col min="9990" max="9990" width="6.6640625" style="3" customWidth="1"/>
    <col min="9991" max="9991" width="9.1640625" style="3" customWidth="1"/>
    <col min="9992" max="10234" width="10.33203125" style="3"/>
    <col min="10235" max="10235" width="43.1640625" style="3" customWidth="1"/>
    <col min="10236" max="10236" width="6.6640625" style="3" customWidth="1"/>
    <col min="10237" max="10237" width="9.5" style="3" customWidth="1"/>
    <col min="10238" max="10238" width="7" style="3" customWidth="1"/>
    <col min="10239" max="10239" width="8.33203125" style="3" customWidth="1"/>
    <col min="10240" max="10240" width="7.6640625" style="3" customWidth="1"/>
    <col min="10241" max="10241" width="9" style="3" customWidth="1"/>
    <col min="10242" max="10242" width="6.6640625" style="3" customWidth="1"/>
    <col min="10243" max="10243" width="8.5" style="3" customWidth="1"/>
    <col min="10244" max="10244" width="7.1640625" style="3" customWidth="1"/>
    <col min="10245" max="10245" width="8.83203125" style="3" customWidth="1"/>
    <col min="10246" max="10246" width="6.6640625" style="3" customWidth="1"/>
    <col min="10247" max="10247" width="9.1640625" style="3" customWidth="1"/>
    <col min="10248" max="10490" width="10.33203125" style="3"/>
    <col min="10491" max="10491" width="43.1640625" style="3" customWidth="1"/>
    <col min="10492" max="10492" width="6.6640625" style="3" customWidth="1"/>
    <col min="10493" max="10493" width="9.5" style="3" customWidth="1"/>
    <col min="10494" max="10494" width="7" style="3" customWidth="1"/>
    <col min="10495" max="10495" width="8.33203125" style="3" customWidth="1"/>
    <col min="10496" max="10496" width="7.6640625" style="3" customWidth="1"/>
    <col min="10497" max="10497" width="9" style="3" customWidth="1"/>
    <col min="10498" max="10498" width="6.6640625" style="3" customWidth="1"/>
    <col min="10499" max="10499" width="8.5" style="3" customWidth="1"/>
    <col min="10500" max="10500" width="7.1640625" style="3" customWidth="1"/>
    <col min="10501" max="10501" width="8.83203125" style="3" customWidth="1"/>
    <col min="10502" max="10502" width="6.6640625" style="3" customWidth="1"/>
    <col min="10503" max="10503" width="9.1640625" style="3" customWidth="1"/>
    <col min="10504" max="10746" width="10.33203125" style="3"/>
    <col min="10747" max="10747" width="43.1640625" style="3" customWidth="1"/>
    <col min="10748" max="10748" width="6.6640625" style="3" customWidth="1"/>
    <col min="10749" max="10749" width="9.5" style="3" customWidth="1"/>
    <col min="10750" max="10750" width="7" style="3" customWidth="1"/>
    <col min="10751" max="10751" width="8.33203125" style="3" customWidth="1"/>
    <col min="10752" max="10752" width="7.6640625" style="3" customWidth="1"/>
    <col min="10753" max="10753" width="9" style="3" customWidth="1"/>
    <col min="10754" max="10754" width="6.6640625" style="3" customWidth="1"/>
    <col min="10755" max="10755" width="8.5" style="3" customWidth="1"/>
    <col min="10756" max="10756" width="7.1640625" style="3" customWidth="1"/>
    <col min="10757" max="10757" width="8.83203125" style="3" customWidth="1"/>
    <col min="10758" max="10758" width="6.6640625" style="3" customWidth="1"/>
    <col min="10759" max="10759" width="9.1640625" style="3" customWidth="1"/>
    <col min="10760" max="11002" width="10.33203125" style="3"/>
    <col min="11003" max="11003" width="43.1640625" style="3" customWidth="1"/>
    <col min="11004" max="11004" width="6.6640625" style="3" customWidth="1"/>
    <col min="11005" max="11005" width="9.5" style="3" customWidth="1"/>
    <col min="11006" max="11006" width="7" style="3" customWidth="1"/>
    <col min="11007" max="11007" width="8.33203125" style="3" customWidth="1"/>
    <col min="11008" max="11008" width="7.6640625" style="3" customWidth="1"/>
    <col min="11009" max="11009" width="9" style="3" customWidth="1"/>
    <col min="11010" max="11010" width="6.6640625" style="3" customWidth="1"/>
    <col min="11011" max="11011" width="8.5" style="3" customWidth="1"/>
    <col min="11012" max="11012" width="7.1640625" style="3" customWidth="1"/>
    <col min="11013" max="11013" width="8.83203125" style="3" customWidth="1"/>
    <col min="11014" max="11014" width="6.6640625" style="3" customWidth="1"/>
    <col min="11015" max="11015" width="9.1640625" style="3" customWidth="1"/>
    <col min="11016" max="11258" width="10.33203125" style="3"/>
    <col min="11259" max="11259" width="43.1640625" style="3" customWidth="1"/>
    <col min="11260" max="11260" width="6.6640625" style="3" customWidth="1"/>
    <col min="11261" max="11261" width="9.5" style="3" customWidth="1"/>
    <col min="11262" max="11262" width="7" style="3" customWidth="1"/>
    <col min="11263" max="11263" width="8.33203125" style="3" customWidth="1"/>
    <col min="11264" max="11264" width="7.6640625" style="3" customWidth="1"/>
    <col min="11265" max="11265" width="9" style="3" customWidth="1"/>
    <col min="11266" max="11266" width="6.6640625" style="3" customWidth="1"/>
    <col min="11267" max="11267" width="8.5" style="3" customWidth="1"/>
    <col min="11268" max="11268" width="7.1640625" style="3" customWidth="1"/>
    <col min="11269" max="11269" width="8.83203125" style="3" customWidth="1"/>
    <col min="11270" max="11270" width="6.6640625" style="3" customWidth="1"/>
    <col min="11271" max="11271" width="9.1640625" style="3" customWidth="1"/>
    <col min="11272" max="11514" width="10.33203125" style="3"/>
    <col min="11515" max="11515" width="43.1640625" style="3" customWidth="1"/>
    <col min="11516" max="11516" width="6.6640625" style="3" customWidth="1"/>
    <col min="11517" max="11517" width="9.5" style="3" customWidth="1"/>
    <col min="11518" max="11518" width="7" style="3" customWidth="1"/>
    <col min="11519" max="11519" width="8.33203125" style="3" customWidth="1"/>
    <col min="11520" max="11520" width="7.6640625" style="3" customWidth="1"/>
    <col min="11521" max="11521" width="9" style="3" customWidth="1"/>
    <col min="11522" max="11522" width="6.6640625" style="3" customWidth="1"/>
    <col min="11523" max="11523" width="8.5" style="3" customWidth="1"/>
    <col min="11524" max="11524" width="7.1640625" style="3" customWidth="1"/>
    <col min="11525" max="11525" width="8.83203125" style="3" customWidth="1"/>
    <col min="11526" max="11526" width="6.6640625" style="3" customWidth="1"/>
    <col min="11527" max="11527" width="9.1640625" style="3" customWidth="1"/>
    <col min="11528" max="11770" width="10.33203125" style="3"/>
    <col min="11771" max="11771" width="43.1640625" style="3" customWidth="1"/>
    <col min="11772" max="11772" width="6.6640625" style="3" customWidth="1"/>
    <col min="11773" max="11773" width="9.5" style="3" customWidth="1"/>
    <col min="11774" max="11774" width="7" style="3" customWidth="1"/>
    <col min="11775" max="11775" width="8.33203125" style="3" customWidth="1"/>
    <col min="11776" max="11776" width="7.6640625" style="3" customWidth="1"/>
    <col min="11777" max="11777" width="9" style="3" customWidth="1"/>
    <col min="11778" max="11778" width="6.6640625" style="3" customWidth="1"/>
    <col min="11779" max="11779" width="8.5" style="3" customWidth="1"/>
    <col min="11780" max="11780" width="7.1640625" style="3" customWidth="1"/>
    <col min="11781" max="11781" width="8.83203125" style="3" customWidth="1"/>
    <col min="11782" max="11782" width="6.6640625" style="3" customWidth="1"/>
    <col min="11783" max="11783" width="9.1640625" style="3" customWidth="1"/>
    <col min="11784" max="12026" width="10.33203125" style="3"/>
    <col min="12027" max="12027" width="43.1640625" style="3" customWidth="1"/>
    <col min="12028" max="12028" width="6.6640625" style="3" customWidth="1"/>
    <col min="12029" max="12029" width="9.5" style="3" customWidth="1"/>
    <col min="12030" max="12030" width="7" style="3" customWidth="1"/>
    <col min="12031" max="12031" width="8.33203125" style="3" customWidth="1"/>
    <col min="12032" max="12032" width="7.6640625" style="3" customWidth="1"/>
    <col min="12033" max="12033" width="9" style="3" customWidth="1"/>
    <col min="12034" max="12034" width="6.6640625" style="3" customWidth="1"/>
    <col min="12035" max="12035" width="8.5" style="3" customWidth="1"/>
    <col min="12036" max="12036" width="7.1640625" style="3" customWidth="1"/>
    <col min="12037" max="12037" width="8.83203125" style="3" customWidth="1"/>
    <col min="12038" max="12038" width="6.6640625" style="3" customWidth="1"/>
    <col min="12039" max="12039" width="9.1640625" style="3" customWidth="1"/>
    <col min="12040" max="12282" width="10.33203125" style="3"/>
    <col min="12283" max="12283" width="43.1640625" style="3" customWidth="1"/>
    <col min="12284" max="12284" width="6.6640625" style="3" customWidth="1"/>
    <col min="12285" max="12285" width="9.5" style="3" customWidth="1"/>
    <col min="12286" max="12286" width="7" style="3" customWidth="1"/>
    <col min="12287" max="12287" width="8.33203125" style="3" customWidth="1"/>
    <col min="12288" max="12288" width="7.6640625" style="3" customWidth="1"/>
    <col min="12289" max="12289" width="9" style="3" customWidth="1"/>
    <col min="12290" max="12290" width="6.6640625" style="3" customWidth="1"/>
    <col min="12291" max="12291" width="8.5" style="3" customWidth="1"/>
    <col min="12292" max="12292" width="7.1640625" style="3" customWidth="1"/>
    <col min="12293" max="12293" width="8.83203125" style="3" customWidth="1"/>
    <col min="12294" max="12294" width="6.6640625" style="3" customWidth="1"/>
    <col min="12295" max="12295" width="9.1640625" style="3" customWidth="1"/>
    <col min="12296" max="12538" width="10.33203125" style="3"/>
    <col min="12539" max="12539" width="43.1640625" style="3" customWidth="1"/>
    <col min="12540" max="12540" width="6.6640625" style="3" customWidth="1"/>
    <col min="12541" max="12541" width="9.5" style="3" customWidth="1"/>
    <col min="12542" max="12542" width="7" style="3" customWidth="1"/>
    <col min="12543" max="12543" width="8.33203125" style="3" customWidth="1"/>
    <col min="12544" max="12544" width="7.6640625" style="3" customWidth="1"/>
    <col min="12545" max="12545" width="9" style="3" customWidth="1"/>
    <col min="12546" max="12546" width="6.6640625" style="3" customWidth="1"/>
    <col min="12547" max="12547" width="8.5" style="3" customWidth="1"/>
    <col min="12548" max="12548" width="7.1640625" style="3" customWidth="1"/>
    <col min="12549" max="12549" width="8.83203125" style="3" customWidth="1"/>
    <col min="12550" max="12550" width="6.6640625" style="3" customWidth="1"/>
    <col min="12551" max="12551" width="9.1640625" style="3" customWidth="1"/>
    <col min="12552" max="12794" width="10.33203125" style="3"/>
    <col min="12795" max="12795" width="43.1640625" style="3" customWidth="1"/>
    <col min="12796" max="12796" width="6.6640625" style="3" customWidth="1"/>
    <col min="12797" max="12797" width="9.5" style="3" customWidth="1"/>
    <col min="12798" max="12798" width="7" style="3" customWidth="1"/>
    <col min="12799" max="12799" width="8.33203125" style="3" customWidth="1"/>
    <col min="12800" max="12800" width="7.6640625" style="3" customWidth="1"/>
    <col min="12801" max="12801" width="9" style="3" customWidth="1"/>
    <col min="12802" max="12802" width="6.6640625" style="3" customWidth="1"/>
    <col min="12803" max="12803" width="8.5" style="3" customWidth="1"/>
    <col min="12804" max="12804" width="7.1640625" style="3" customWidth="1"/>
    <col min="12805" max="12805" width="8.83203125" style="3" customWidth="1"/>
    <col min="12806" max="12806" width="6.6640625" style="3" customWidth="1"/>
    <col min="12807" max="12807" width="9.1640625" style="3" customWidth="1"/>
    <col min="12808" max="13050" width="10.33203125" style="3"/>
    <col min="13051" max="13051" width="43.1640625" style="3" customWidth="1"/>
    <col min="13052" max="13052" width="6.6640625" style="3" customWidth="1"/>
    <col min="13053" max="13053" width="9.5" style="3" customWidth="1"/>
    <col min="13054" max="13054" width="7" style="3" customWidth="1"/>
    <col min="13055" max="13055" width="8.33203125" style="3" customWidth="1"/>
    <col min="13056" max="13056" width="7.6640625" style="3" customWidth="1"/>
    <col min="13057" max="13057" width="9" style="3" customWidth="1"/>
    <col min="13058" max="13058" width="6.6640625" style="3" customWidth="1"/>
    <col min="13059" max="13059" width="8.5" style="3" customWidth="1"/>
    <col min="13060" max="13060" width="7.1640625" style="3" customWidth="1"/>
    <col min="13061" max="13061" width="8.83203125" style="3" customWidth="1"/>
    <col min="13062" max="13062" width="6.6640625" style="3" customWidth="1"/>
    <col min="13063" max="13063" width="9.1640625" style="3" customWidth="1"/>
    <col min="13064" max="13306" width="10.33203125" style="3"/>
    <col min="13307" max="13307" width="43.1640625" style="3" customWidth="1"/>
    <col min="13308" max="13308" width="6.6640625" style="3" customWidth="1"/>
    <col min="13309" max="13309" width="9.5" style="3" customWidth="1"/>
    <col min="13310" max="13310" width="7" style="3" customWidth="1"/>
    <col min="13311" max="13311" width="8.33203125" style="3" customWidth="1"/>
    <col min="13312" max="13312" width="7.6640625" style="3" customWidth="1"/>
    <col min="13313" max="13313" width="9" style="3" customWidth="1"/>
    <col min="13314" max="13314" width="6.6640625" style="3" customWidth="1"/>
    <col min="13315" max="13315" width="8.5" style="3" customWidth="1"/>
    <col min="13316" max="13316" width="7.1640625" style="3" customWidth="1"/>
    <col min="13317" max="13317" width="8.83203125" style="3" customWidth="1"/>
    <col min="13318" max="13318" width="6.6640625" style="3" customWidth="1"/>
    <col min="13319" max="13319" width="9.1640625" style="3" customWidth="1"/>
    <col min="13320" max="13562" width="10.33203125" style="3"/>
    <col min="13563" max="13563" width="43.1640625" style="3" customWidth="1"/>
    <col min="13564" max="13564" width="6.6640625" style="3" customWidth="1"/>
    <col min="13565" max="13565" width="9.5" style="3" customWidth="1"/>
    <col min="13566" max="13566" width="7" style="3" customWidth="1"/>
    <col min="13567" max="13567" width="8.33203125" style="3" customWidth="1"/>
    <col min="13568" max="13568" width="7.6640625" style="3" customWidth="1"/>
    <col min="13569" max="13569" width="9" style="3" customWidth="1"/>
    <col min="13570" max="13570" width="6.6640625" style="3" customWidth="1"/>
    <col min="13571" max="13571" width="8.5" style="3" customWidth="1"/>
    <col min="13572" max="13572" width="7.1640625" style="3" customWidth="1"/>
    <col min="13573" max="13573" width="8.83203125" style="3" customWidth="1"/>
    <col min="13574" max="13574" width="6.6640625" style="3" customWidth="1"/>
    <col min="13575" max="13575" width="9.1640625" style="3" customWidth="1"/>
    <col min="13576" max="13818" width="10.33203125" style="3"/>
    <col min="13819" max="13819" width="43.1640625" style="3" customWidth="1"/>
    <col min="13820" max="13820" width="6.6640625" style="3" customWidth="1"/>
    <col min="13821" max="13821" width="9.5" style="3" customWidth="1"/>
    <col min="13822" max="13822" width="7" style="3" customWidth="1"/>
    <col min="13823" max="13823" width="8.33203125" style="3" customWidth="1"/>
    <col min="13824" max="13824" width="7.6640625" style="3" customWidth="1"/>
    <col min="13825" max="13825" width="9" style="3" customWidth="1"/>
    <col min="13826" max="13826" width="6.6640625" style="3" customWidth="1"/>
    <col min="13827" max="13827" width="8.5" style="3" customWidth="1"/>
    <col min="13828" max="13828" width="7.1640625" style="3" customWidth="1"/>
    <col min="13829" max="13829" width="8.83203125" style="3" customWidth="1"/>
    <col min="13830" max="13830" width="6.6640625" style="3" customWidth="1"/>
    <col min="13831" max="13831" width="9.1640625" style="3" customWidth="1"/>
    <col min="13832" max="14074" width="10.33203125" style="3"/>
    <col min="14075" max="14075" width="43.1640625" style="3" customWidth="1"/>
    <col min="14076" max="14076" width="6.6640625" style="3" customWidth="1"/>
    <col min="14077" max="14077" width="9.5" style="3" customWidth="1"/>
    <col min="14078" max="14078" width="7" style="3" customWidth="1"/>
    <col min="14079" max="14079" width="8.33203125" style="3" customWidth="1"/>
    <col min="14080" max="14080" width="7.6640625" style="3" customWidth="1"/>
    <col min="14081" max="14081" width="9" style="3" customWidth="1"/>
    <col min="14082" max="14082" width="6.6640625" style="3" customWidth="1"/>
    <col min="14083" max="14083" width="8.5" style="3" customWidth="1"/>
    <col min="14084" max="14084" width="7.1640625" style="3" customWidth="1"/>
    <col min="14085" max="14085" width="8.83203125" style="3" customWidth="1"/>
    <col min="14086" max="14086" width="6.6640625" style="3" customWidth="1"/>
    <col min="14087" max="14087" width="9.1640625" style="3" customWidth="1"/>
    <col min="14088" max="14330" width="10.33203125" style="3"/>
    <col min="14331" max="14331" width="43.1640625" style="3" customWidth="1"/>
    <col min="14332" max="14332" width="6.6640625" style="3" customWidth="1"/>
    <col min="14333" max="14333" width="9.5" style="3" customWidth="1"/>
    <col min="14334" max="14334" width="7" style="3" customWidth="1"/>
    <col min="14335" max="14335" width="8.33203125" style="3" customWidth="1"/>
    <col min="14336" max="14336" width="7.6640625" style="3" customWidth="1"/>
    <col min="14337" max="14337" width="9" style="3" customWidth="1"/>
    <col min="14338" max="14338" width="6.6640625" style="3" customWidth="1"/>
    <col min="14339" max="14339" width="8.5" style="3" customWidth="1"/>
    <col min="14340" max="14340" width="7.1640625" style="3" customWidth="1"/>
    <col min="14341" max="14341" width="8.83203125" style="3" customWidth="1"/>
    <col min="14342" max="14342" width="6.6640625" style="3" customWidth="1"/>
    <col min="14343" max="14343" width="9.1640625" style="3" customWidth="1"/>
    <col min="14344" max="14586" width="10.33203125" style="3"/>
    <col min="14587" max="14587" width="43.1640625" style="3" customWidth="1"/>
    <col min="14588" max="14588" width="6.6640625" style="3" customWidth="1"/>
    <col min="14589" max="14589" width="9.5" style="3" customWidth="1"/>
    <col min="14590" max="14590" width="7" style="3" customWidth="1"/>
    <col min="14591" max="14591" width="8.33203125" style="3" customWidth="1"/>
    <col min="14592" max="14592" width="7.6640625" style="3" customWidth="1"/>
    <col min="14593" max="14593" width="9" style="3" customWidth="1"/>
    <col min="14594" max="14594" width="6.6640625" style="3" customWidth="1"/>
    <col min="14595" max="14595" width="8.5" style="3" customWidth="1"/>
    <col min="14596" max="14596" width="7.1640625" style="3" customWidth="1"/>
    <col min="14597" max="14597" width="8.83203125" style="3" customWidth="1"/>
    <col min="14598" max="14598" width="6.6640625" style="3" customWidth="1"/>
    <col min="14599" max="14599" width="9.1640625" style="3" customWidth="1"/>
    <col min="14600" max="14842" width="10.33203125" style="3"/>
    <col min="14843" max="14843" width="43.1640625" style="3" customWidth="1"/>
    <col min="14844" max="14844" width="6.6640625" style="3" customWidth="1"/>
    <col min="14845" max="14845" width="9.5" style="3" customWidth="1"/>
    <col min="14846" max="14846" width="7" style="3" customWidth="1"/>
    <col min="14847" max="14847" width="8.33203125" style="3" customWidth="1"/>
    <col min="14848" max="14848" width="7.6640625" style="3" customWidth="1"/>
    <col min="14849" max="14849" width="9" style="3" customWidth="1"/>
    <col min="14850" max="14850" width="6.6640625" style="3" customWidth="1"/>
    <col min="14851" max="14851" width="8.5" style="3" customWidth="1"/>
    <col min="14852" max="14852" width="7.1640625" style="3" customWidth="1"/>
    <col min="14853" max="14853" width="8.83203125" style="3" customWidth="1"/>
    <col min="14854" max="14854" width="6.6640625" style="3" customWidth="1"/>
    <col min="14855" max="14855" width="9.1640625" style="3" customWidth="1"/>
    <col min="14856" max="15098" width="10.33203125" style="3"/>
    <col min="15099" max="15099" width="43.1640625" style="3" customWidth="1"/>
    <col min="15100" max="15100" width="6.6640625" style="3" customWidth="1"/>
    <col min="15101" max="15101" width="9.5" style="3" customWidth="1"/>
    <col min="15102" max="15102" width="7" style="3" customWidth="1"/>
    <col min="15103" max="15103" width="8.33203125" style="3" customWidth="1"/>
    <col min="15104" max="15104" width="7.6640625" style="3" customWidth="1"/>
    <col min="15105" max="15105" width="9" style="3" customWidth="1"/>
    <col min="15106" max="15106" width="6.6640625" style="3" customWidth="1"/>
    <col min="15107" max="15107" width="8.5" style="3" customWidth="1"/>
    <col min="15108" max="15108" width="7.1640625" style="3" customWidth="1"/>
    <col min="15109" max="15109" width="8.83203125" style="3" customWidth="1"/>
    <col min="15110" max="15110" width="6.6640625" style="3" customWidth="1"/>
    <col min="15111" max="15111" width="9.1640625" style="3" customWidth="1"/>
    <col min="15112" max="15354" width="10.33203125" style="3"/>
    <col min="15355" max="15355" width="43.1640625" style="3" customWidth="1"/>
    <col min="15356" max="15356" width="6.6640625" style="3" customWidth="1"/>
    <col min="15357" max="15357" width="9.5" style="3" customWidth="1"/>
    <col min="15358" max="15358" width="7" style="3" customWidth="1"/>
    <col min="15359" max="15359" width="8.33203125" style="3" customWidth="1"/>
    <col min="15360" max="15360" width="7.6640625" style="3" customWidth="1"/>
    <col min="15361" max="15361" width="9" style="3" customWidth="1"/>
    <col min="15362" max="15362" width="6.6640625" style="3" customWidth="1"/>
    <col min="15363" max="15363" width="8.5" style="3" customWidth="1"/>
    <col min="15364" max="15364" width="7.1640625" style="3" customWidth="1"/>
    <col min="15365" max="15365" width="8.83203125" style="3" customWidth="1"/>
    <col min="15366" max="15366" width="6.6640625" style="3" customWidth="1"/>
    <col min="15367" max="15367" width="9.1640625" style="3" customWidth="1"/>
    <col min="15368" max="15610" width="10.33203125" style="3"/>
    <col min="15611" max="15611" width="43.1640625" style="3" customWidth="1"/>
    <col min="15612" max="15612" width="6.6640625" style="3" customWidth="1"/>
    <col min="15613" max="15613" width="9.5" style="3" customWidth="1"/>
    <col min="15614" max="15614" width="7" style="3" customWidth="1"/>
    <col min="15615" max="15615" width="8.33203125" style="3" customWidth="1"/>
    <col min="15616" max="15616" width="7.6640625" style="3" customWidth="1"/>
    <col min="15617" max="15617" width="9" style="3" customWidth="1"/>
    <col min="15618" max="15618" width="6.6640625" style="3" customWidth="1"/>
    <col min="15619" max="15619" width="8.5" style="3" customWidth="1"/>
    <col min="15620" max="15620" width="7.1640625" style="3" customWidth="1"/>
    <col min="15621" max="15621" width="8.83203125" style="3" customWidth="1"/>
    <col min="15622" max="15622" width="6.6640625" style="3" customWidth="1"/>
    <col min="15623" max="15623" width="9.1640625" style="3" customWidth="1"/>
    <col min="15624" max="15866" width="10.33203125" style="3"/>
    <col min="15867" max="15867" width="43.1640625" style="3" customWidth="1"/>
    <col min="15868" max="15868" width="6.6640625" style="3" customWidth="1"/>
    <col min="15869" max="15869" width="9.5" style="3" customWidth="1"/>
    <col min="15870" max="15870" width="7" style="3" customWidth="1"/>
    <col min="15871" max="15871" width="8.33203125" style="3" customWidth="1"/>
    <col min="15872" max="15872" width="7.6640625" style="3" customWidth="1"/>
    <col min="15873" max="15873" width="9" style="3" customWidth="1"/>
    <col min="15874" max="15874" width="6.6640625" style="3" customWidth="1"/>
    <col min="15875" max="15875" width="8.5" style="3" customWidth="1"/>
    <col min="15876" max="15876" width="7.1640625" style="3" customWidth="1"/>
    <col min="15877" max="15877" width="8.83203125" style="3" customWidth="1"/>
    <col min="15878" max="15878" width="6.6640625" style="3" customWidth="1"/>
    <col min="15879" max="15879" width="9.1640625" style="3" customWidth="1"/>
    <col min="15880" max="16122" width="10.33203125" style="3"/>
    <col min="16123" max="16123" width="43.1640625" style="3" customWidth="1"/>
    <col min="16124" max="16124" width="6.6640625" style="3" customWidth="1"/>
    <col min="16125" max="16125" width="9.5" style="3" customWidth="1"/>
    <col min="16126" max="16126" width="7" style="3" customWidth="1"/>
    <col min="16127" max="16127" width="8.33203125" style="3" customWidth="1"/>
    <col min="16128" max="16128" width="7.6640625" style="3" customWidth="1"/>
    <col min="16129" max="16129" width="9" style="3" customWidth="1"/>
    <col min="16130" max="16130" width="6.6640625" style="3" customWidth="1"/>
    <col min="16131" max="16131" width="8.5" style="3" customWidth="1"/>
    <col min="16132" max="16132" width="7.1640625" style="3" customWidth="1"/>
    <col min="16133" max="16133" width="8.83203125" style="3" customWidth="1"/>
    <col min="16134" max="16134" width="6.6640625" style="3" customWidth="1"/>
    <col min="16135" max="16135" width="9.1640625" style="3" customWidth="1"/>
    <col min="16136" max="16384" width="10.33203125" style="3"/>
  </cols>
  <sheetData>
    <row r="2" spans="1:14" x14ac:dyDescent="0.35">
      <c r="B2" s="1" t="s">
        <v>79</v>
      </c>
      <c r="C2" s="2"/>
    </row>
    <row r="3" spans="1:14" ht="15" x14ac:dyDescent="0.35">
      <c r="B3" s="86" t="s">
        <v>91</v>
      </c>
      <c r="C3" s="1"/>
    </row>
    <row r="4" spans="1:14" x14ac:dyDescent="0.35">
      <c r="B4" s="1" t="s">
        <v>90</v>
      </c>
      <c r="C4" s="1"/>
      <c r="I4" s="53"/>
    </row>
    <row r="5" spans="1:14" ht="25" customHeight="1" x14ac:dyDescent="0.35">
      <c r="B5" s="19" t="s">
        <v>92</v>
      </c>
      <c r="C5" s="19"/>
      <c r="D5" s="62">
        <v>27000000000</v>
      </c>
      <c r="E5" s="54" t="s">
        <v>57</v>
      </c>
      <c r="F5" s="75"/>
    </row>
    <row r="6" spans="1:14" ht="12.15" customHeight="1" x14ac:dyDescent="0.35">
      <c r="B6" s="11"/>
      <c r="C6" s="11"/>
      <c r="D6" s="55" t="s">
        <v>23</v>
      </c>
      <c r="E6" s="55" t="s">
        <v>24</v>
      </c>
      <c r="F6" s="55" t="s">
        <v>25</v>
      </c>
      <c r="G6" s="55" t="s">
        <v>26</v>
      </c>
      <c r="H6" s="55" t="s">
        <v>27</v>
      </c>
      <c r="I6" s="55" t="s">
        <v>28</v>
      </c>
      <c r="J6" s="55" t="s">
        <v>29</v>
      </c>
      <c r="K6" s="55" t="s">
        <v>30</v>
      </c>
      <c r="L6" s="55" t="s">
        <v>31</v>
      </c>
      <c r="M6" s="55" t="s">
        <v>32</v>
      </c>
    </row>
    <row r="7" spans="1:14" ht="18" customHeight="1" x14ac:dyDescent="0.35">
      <c r="A7" s="78"/>
      <c r="B7" s="78"/>
      <c r="C7" s="79"/>
      <c r="D7" s="80">
        <v>2028</v>
      </c>
      <c r="E7" s="80">
        <v>2029</v>
      </c>
      <c r="F7" s="80">
        <v>2030</v>
      </c>
      <c r="G7" s="80">
        <v>2031</v>
      </c>
      <c r="H7" s="80">
        <v>2032</v>
      </c>
      <c r="I7" s="80">
        <v>2033</v>
      </c>
      <c r="J7" s="80">
        <v>2034</v>
      </c>
      <c r="K7" s="80">
        <v>2035</v>
      </c>
      <c r="L7" s="80">
        <v>2036</v>
      </c>
      <c r="M7" s="80">
        <v>2037</v>
      </c>
      <c r="N7" s="81" t="s">
        <v>22</v>
      </c>
    </row>
    <row r="8" spans="1:14" ht="18" customHeight="1" x14ac:dyDescent="0.35">
      <c r="A8" s="46" t="s">
        <v>33</v>
      </c>
      <c r="B8" s="21" t="s">
        <v>44</v>
      </c>
      <c r="C8" s="47"/>
      <c r="D8" s="56">
        <f>630*25200</f>
        <v>15876000</v>
      </c>
      <c r="E8" s="56">
        <f>$D$8</f>
        <v>15876000</v>
      </c>
      <c r="F8" s="56">
        <f t="shared" ref="F8:M8" si="0">$D$8</f>
        <v>15876000</v>
      </c>
      <c r="G8" s="56">
        <f t="shared" si="0"/>
        <v>15876000</v>
      </c>
      <c r="H8" s="56">
        <f t="shared" si="0"/>
        <v>15876000</v>
      </c>
      <c r="I8" s="56">
        <f t="shared" si="0"/>
        <v>15876000</v>
      </c>
      <c r="J8" s="56">
        <f t="shared" si="0"/>
        <v>15876000</v>
      </c>
      <c r="K8" s="56">
        <f t="shared" si="0"/>
        <v>15876000</v>
      </c>
      <c r="L8" s="56">
        <f t="shared" si="0"/>
        <v>15876000</v>
      </c>
      <c r="M8" s="56">
        <f t="shared" si="0"/>
        <v>15876000</v>
      </c>
      <c r="N8" s="22"/>
    </row>
    <row r="9" spans="1:14" ht="18" customHeight="1" x14ac:dyDescent="0.35">
      <c r="A9" s="46" t="s">
        <v>34</v>
      </c>
      <c r="B9" s="23" t="s">
        <v>58</v>
      </c>
      <c r="C9" s="48"/>
      <c r="D9" s="34">
        <v>40</v>
      </c>
      <c r="E9" s="34">
        <v>40</v>
      </c>
      <c r="F9" s="34">
        <v>40</v>
      </c>
      <c r="G9" s="34">
        <v>40</v>
      </c>
      <c r="H9" s="34">
        <v>40</v>
      </c>
      <c r="I9" s="34">
        <v>40</v>
      </c>
      <c r="J9" s="34">
        <v>40</v>
      </c>
      <c r="K9" s="34">
        <v>40</v>
      </c>
      <c r="L9" s="34">
        <v>40</v>
      </c>
      <c r="M9" s="34">
        <v>40</v>
      </c>
      <c r="N9" s="24"/>
    </row>
    <row r="10" spans="1:14" ht="18" customHeight="1" x14ac:dyDescent="0.35">
      <c r="A10" s="46" t="s">
        <v>45</v>
      </c>
      <c r="B10" s="23" t="s">
        <v>59</v>
      </c>
      <c r="C10" s="48" t="s">
        <v>52</v>
      </c>
      <c r="D10" s="34">
        <f t="shared" ref="D10:M10" si="1">365-D9</f>
        <v>325</v>
      </c>
      <c r="E10" s="34">
        <f t="shared" si="1"/>
        <v>325</v>
      </c>
      <c r="F10" s="34">
        <f t="shared" si="1"/>
        <v>325</v>
      </c>
      <c r="G10" s="34">
        <f t="shared" si="1"/>
        <v>325</v>
      </c>
      <c r="H10" s="34">
        <f t="shared" si="1"/>
        <v>325</v>
      </c>
      <c r="I10" s="34">
        <f t="shared" si="1"/>
        <v>325</v>
      </c>
      <c r="J10" s="34">
        <f t="shared" si="1"/>
        <v>325</v>
      </c>
      <c r="K10" s="34">
        <f t="shared" si="1"/>
        <v>325</v>
      </c>
      <c r="L10" s="34">
        <f t="shared" si="1"/>
        <v>325</v>
      </c>
      <c r="M10" s="34">
        <f t="shared" si="1"/>
        <v>325</v>
      </c>
      <c r="N10" s="24"/>
    </row>
    <row r="11" spans="1:14" ht="18" customHeight="1" x14ac:dyDescent="0.35">
      <c r="A11" s="46" t="s">
        <v>35</v>
      </c>
      <c r="B11" s="23" t="s">
        <v>1</v>
      </c>
      <c r="C11" s="48"/>
      <c r="D11" s="57">
        <v>0.6</v>
      </c>
      <c r="E11" s="57">
        <f>D11*1.05</f>
        <v>0.63</v>
      </c>
      <c r="F11" s="57">
        <f t="shared" ref="F11:J11" si="2">E11*1.05</f>
        <v>0.66150000000000009</v>
      </c>
      <c r="G11" s="57">
        <f t="shared" si="2"/>
        <v>0.69457500000000016</v>
      </c>
      <c r="H11" s="57">
        <f t="shared" si="2"/>
        <v>0.72930375000000025</v>
      </c>
      <c r="I11" s="57">
        <f t="shared" si="2"/>
        <v>0.7657689375000003</v>
      </c>
      <c r="J11" s="57">
        <f t="shared" si="2"/>
        <v>0.80405738437500041</v>
      </c>
      <c r="K11" s="57">
        <f>J11*1.05</f>
        <v>0.84426025359375045</v>
      </c>
      <c r="L11" s="57">
        <v>0.85</v>
      </c>
      <c r="M11" s="57">
        <v>0.85</v>
      </c>
      <c r="N11" s="24"/>
    </row>
    <row r="12" spans="1:14" ht="18" customHeight="1" x14ac:dyDescent="0.35">
      <c r="A12" s="46" t="s">
        <v>46</v>
      </c>
      <c r="B12" s="25" t="s">
        <v>60</v>
      </c>
      <c r="C12" s="49" t="s">
        <v>53</v>
      </c>
      <c r="D12" s="58">
        <f t="shared" ref="D12:G12" si="3">D10*D8*D11</f>
        <v>3095820000</v>
      </c>
      <c r="E12" s="58">
        <f t="shared" si="3"/>
        <v>3250611000</v>
      </c>
      <c r="F12" s="58">
        <f t="shared" si="3"/>
        <v>3413141550.0000005</v>
      </c>
      <c r="G12" s="58">
        <f t="shared" si="3"/>
        <v>3583798627.500001</v>
      </c>
      <c r="H12" s="58">
        <f>H10*H8*H11</f>
        <v>3762988558.8750014</v>
      </c>
      <c r="I12" s="58">
        <f t="shared" ref="I12:M12" si="4">I10*I8*I11</f>
        <v>3951137986.8187513</v>
      </c>
      <c r="J12" s="58">
        <f t="shared" si="4"/>
        <v>4148694886.1596894</v>
      </c>
      <c r="K12" s="58">
        <f t="shared" si="4"/>
        <v>4356129630.4676743</v>
      </c>
      <c r="L12" s="58">
        <f t="shared" si="4"/>
        <v>4385745000</v>
      </c>
      <c r="M12" s="58">
        <f t="shared" si="4"/>
        <v>4385745000</v>
      </c>
      <c r="N12" s="26"/>
    </row>
    <row r="13" spans="1:14" ht="18" customHeight="1" x14ac:dyDescent="0.35">
      <c r="A13" s="46" t="s">
        <v>47</v>
      </c>
      <c r="B13" s="25" t="s">
        <v>61</v>
      </c>
      <c r="C13" s="82" t="s">
        <v>80</v>
      </c>
      <c r="D13" s="83">
        <f>D12*(40%)</f>
        <v>1238328000</v>
      </c>
      <c r="E13" s="83">
        <f t="shared" ref="E13:M13" si="5">E12*(40%)</f>
        <v>1300244400</v>
      </c>
      <c r="F13" s="83">
        <f t="shared" si="5"/>
        <v>1365256620.0000002</v>
      </c>
      <c r="G13" s="83">
        <f t="shared" si="5"/>
        <v>1433519451.0000005</v>
      </c>
      <c r="H13" s="83">
        <f t="shared" si="5"/>
        <v>1505195423.5500007</v>
      </c>
      <c r="I13" s="83">
        <f t="shared" si="5"/>
        <v>1580455194.7275007</v>
      </c>
      <c r="J13" s="83">
        <f t="shared" si="5"/>
        <v>1659477954.4638758</v>
      </c>
      <c r="K13" s="83">
        <f t="shared" si="5"/>
        <v>1742451852.1870699</v>
      </c>
      <c r="L13" s="83">
        <f t="shared" si="5"/>
        <v>1754298000</v>
      </c>
      <c r="M13" s="83">
        <f t="shared" si="5"/>
        <v>1754298000</v>
      </c>
      <c r="N13" s="83">
        <f t="shared" ref="N13" si="6">N12*(40%-3%)</f>
        <v>0</v>
      </c>
    </row>
    <row r="14" spans="1:14" ht="18" customHeight="1" x14ac:dyDescent="0.35">
      <c r="A14" s="46" t="s">
        <v>48</v>
      </c>
      <c r="B14" s="27" t="s">
        <v>62</v>
      </c>
      <c r="C14" s="48" t="s">
        <v>55</v>
      </c>
      <c r="D14" s="59">
        <f t="shared" ref="D14:M14" si="7">D8*D9</f>
        <v>635040000</v>
      </c>
      <c r="E14" s="59">
        <f t="shared" si="7"/>
        <v>635040000</v>
      </c>
      <c r="F14" s="59">
        <f t="shared" si="7"/>
        <v>635040000</v>
      </c>
      <c r="G14" s="59">
        <f t="shared" si="7"/>
        <v>635040000</v>
      </c>
      <c r="H14" s="59">
        <f t="shared" si="7"/>
        <v>635040000</v>
      </c>
      <c r="I14" s="59">
        <f t="shared" si="7"/>
        <v>635040000</v>
      </c>
      <c r="J14" s="59">
        <f t="shared" si="7"/>
        <v>635040000</v>
      </c>
      <c r="K14" s="59">
        <f t="shared" si="7"/>
        <v>635040000</v>
      </c>
      <c r="L14" s="59">
        <f t="shared" si="7"/>
        <v>635040000</v>
      </c>
      <c r="M14" s="59">
        <f t="shared" si="7"/>
        <v>635040000</v>
      </c>
      <c r="N14" s="85">
        <f>SUM(D14:M14)</f>
        <v>6350400000</v>
      </c>
    </row>
    <row r="15" spans="1:14" ht="18" customHeight="1" x14ac:dyDescent="0.35">
      <c r="A15" s="46" t="s">
        <v>49</v>
      </c>
      <c r="B15" s="28" t="s">
        <v>88</v>
      </c>
      <c r="C15" s="82" t="s">
        <v>83</v>
      </c>
      <c r="D15" s="84">
        <f t="shared" ref="D15:M15" si="8">D13+D14</f>
        <v>1873368000</v>
      </c>
      <c r="E15" s="84">
        <f t="shared" si="8"/>
        <v>1935284400</v>
      </c>
      <c r="F15" s="84">
        <f t="shared" si="8"/>
        <v>2000296620.0000002</v>
      </c>
      <c r="G15" s="84">
        <f t="shared" si="8"/>
        <v>2068559451.0000005</v>
      </c>
      <c r="H15" s="84">
        <f t="shared" si="8"/>
        <v>2140235423.5500007</v>
      </c>
      <c r="I15" s="84">
        <f t="shared" si="8"/>
        <v>2215495194.7275009</v>
      </c>
      <c r="J15" s="84">
        <f t="shared" si="8"/>
        <v>2294517954.4638758</v>
      </c>
      <c r="K15" s="84">
        <f t="shared" si="8"/>
        <v>2377491852.1870699</v>
      </c>
      <c r="L15" s="84">
        <f t="shared" si="8"/>
        <v>2389338000</v>
      </c>
      <c r="M15" s="84">
        <f t="shared" si="8"/>
        <v>2389338000</v>
      </c>
      <c r="N15" s="85">
        <f>SUM(D15:M15)</f>
        <v>21683924895.928448</v>
      </c>
    </row>
    <row r="16" spans="1:14" ht="18" customHeight="1" thickBot="1" x14ac:dyDescent="0.4">
      <c r="A16" s="76" t="s">
        <v>50</v>
      </c>
      <c r="B16" s="29" t="s">
        <v>89</v>
      </c>
      <c r="C16" s="51" t="s">
        <v>84</v>
      </c>
      <c r="D16" s="60">
        <f>D15/$D$5</f>
        <v>6.9384000000000001E-2</v>
      </c>
      <c r="E16" s="60">
        <f>E15/$D$5</f>
        <v>7.1677199999999996E-2</v>
      </c>
      <c r="F16" s="60">
        <f>F15/$D$5</f>
        <v>7.4085060000000008E-2</v>
      </c>
      <c r="G16" s="60">
        <f>G15/$D$5</f>
        <v>7.6613313000000016E-2</v>
      </c>
      <c r="H16" s="60">
        <f>H15/$D$5</f>
        <v>7.9267978650000029E-2</v>
      </c>
      <c r="I16" s="60">
        <f t="shared" ref="I16:M16" si="9">I15/$D$5</f>
        <v>8.2055377582500033E-2</v>
      </c>
      <c r="J16" s="60">
        <f t="shared" si="9"/>
        <v>8.4982146461625024E-2</v>
      </c>
      <c r="K16" s="60">
        <f t="shared" si="9"/>
        <v>8.8055253784706286E-2</v>
      </c>
      <c r="L16" s="60">
        <f t="shared" si="9"/>
        <v>8.8494000000000003E-2</v>
      </c>
      <c r="M16" s="60">
        <f t="shared" si="9"/>
        <v>8.8494000000000003E-2</v>
      </c>
      <c r="N16" s="30"/>
    </row>
    <row r="17" spans="2:13" ht="8" customHeight="1" thickTop="1" x14ac:dyDescent="0.35"/>
    <row r="18" spans="2:13" ht="43.15" customHeight="1" x14ac:dyDescent="0.35">
      <c r="B18" s="87" t="s">
        <v>87</v>
      </c>
      <c r="C18" s="88"/>
      <c r="D18" s="71"/>
      <c r="E18" s="71"/>
      <c r="F18" s="71"/>
      <c r="G18" s="71"/>
      <c r="H18" s="71"/>
      <c r="I18" s="70"/>
      <c r="J18" s="70"/>
      <c r="K18" s="70"/>
      <c r="L18" s="70"/>
      <c r="M18" s="70"/>
    </row>
    <row r="19" spans="2:13" ht="9.15" customHeight="1" x14ac:dyDescent="0.35">
      <c r="B19" s="10"/>
      <c r="C19" s="9"/>
      <c r="D19" s="71"/>
      <c r="E19" s="71"/>
      <c r="F19" s="71"/>
      <c r="G19" s="71"/>
      <c r="H19" s="71"/>
      <c r="I19" s="55"/>
      <c r="J19" s="55"/>
      <c r="K19" s="55"/>
    </row>
    <row r="20" spans="2:13" ht="17.149999999999999" customHeight="1" x14ac:dyDescent="0.35">
      <c r="B20" s="10" t="s">
        <v>38</v>
      </c>
    </row>
    <row r="21" spans="2:13" ht="19.149999999999999" customHeight="1" x14ac:dyDescent="0.35">
      <c r="B21" s="10" t="s">
        <v>86</v>
      </c>
      <c r="C21" s="9"/>
      <c r="D21" s="61"/>
      <c r="E21" s="61"/>
      <c r="F21" s="61"/>
      <c r="G21" s="55"/>
      <c r="H21" s="55"/>
      <c r="I21" s="55"/>
      <c r="J21" s="55"/>
      <c r="K21" s="55"/>
    </row>
    <row r="22" spans="2:13" ht="19.149999999999999" customHeight="1" x14ac:dyDescent="0.35">
      <c r="B22" s="10" t="s">
        <v>66</v>
      </c>
      <c r="C22" s="9"/>
      <c r="D22" s="61"/>
      <c r="E22" s="61"/>
      <c r="F22" s="61"/>
      <c r="G22" s="55"/>
      <c r="H22" s="55"/>
      <c r="I22" s="55"/>
      <c r="J22" s="55"/>
      <c r="K22" s="55"/>
    </row>
    <row r="23" spans="2:13" ht="19.149999999999999" customHeight="1" x14ac:dyDescent="0.35">
      <c r="B23" s="65" t="s">
        <v>39</v>
      </c>
      <c r="C23" s="9"/>
      <c r="D23" s="61"/>
      <c r="E23" s="61"/>
      <c r="F23" s="61"/>
      <c r="G23" s="55"/>
      <c r="H23" s="55"/>
      <c r="I23" s="55"/>
      <c r="J23" s="55"/>
      <c r="K23" s="55"/>
    </row>
  </sheetData>
  <mergeCells count="1">
    <mergeCell ref="B18:C18"/>
  </mergeCells>
  <pageMargins left="0.25" right="0.25" top="0.75" bottom="0.75" header="0.3" footer="0.3"/>
  <pageSetup paperSize="9" scale="76" orientation="landscape" horizontalDpi="0" verticalDpi="0"/>
  <headerFooter>
    <oddFooter>&amp;L_x000D_&amp;1#&amp;"Calibri"&amp;9&amp;K000000 Classified: 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2939-64BF-394B-B46C-541EDEA12A54}">
  <sheetPr>
    <pageSetUpPr fitToPage="1"/>
  </sheetPr>
  <dimension ref="A2:N25"/>
  <sheetViews>
    <sheetView showGridLines="0" zoomScale="130" zoomScaleNormal="130" zoomScaleSheetLayoutView="100" workbookViewId="0">
      <selection activeCell="E5" sqref="E5"/>
    </sheetView>
  </sheetViews>
  <sheetFormatPr defaultColWidth="10.33203125" defaultRowHeight="10.5" x14ac:dyDescent="0.35"/>
  <cols>
    <col min="1" max="1" width="3" style="3" customWidth="1"/>
    <col min="2" max="2" width="23.5" style="3" customWidth="1"/>
    <col min="3" max="3" width="12.33203125" style="3" customWidth="1"/>
    <col min="4" max="8" width="10" style="3" customWidth="1"/>
    <col min="9" max="13" width="10.33203125" style="3"/>
    <col min="14" max="14" width="9.1640625" style="3" customWidth="1"/>
    <col min="15" max="247" width="10.33203125" style="3"/>
    <col min="248" max="248" width="43.1640625" style="3" customWidth="1"/>
    <col min="249" max="249" width="6.6640625" style="3" customWidth="1"/>
    <col min="250" max="250" width="9.5" style="3" customWidth="1"/>
    <col min="251" max="251" width="7" style="3" customWidth="1"/>
    <col min="252" max="252" width="8.33203125" style="3" customWidth="1"/>
    <col min="253" max="253" width="7.6640625" style="3" customWidth="1"/>
    <col min="254" max="254" width="9" style="3" customWidth="1"/>
    <col min="255" max="255" width="6.6640625" style="3" customWidth="1"/>
    <col min="256" max="256" width="8.5" style="3" customWidth="1"/>
    <col min="257" max="257" width="7.1640625" style="3" customWidth="1"/>
    <col min="258" max="258" width="8.83203125" style="3" customWidth="1"/>
    <col min="259" max="259" width="6.6640625" style="3" customWidth="1"/>
    <col min="260" max="260" width="9.1640625" style="3" customWidth="1"/>
    <col min="261" max="503" width="10.33203125" style="3"/>
    <col min="504" max="504" width="43.1640625" style="3" customWidth="1"/>
    <col min="505" max="505" width="6.6640625" style="3" customWidth="1"/>
    <col min="506" max="506" width="9.5" style="3" customWidth="1"/>
    <col min="507" max="507" width="7" style="3" customWidth="1"/>
    <col min="508" max="508" width="8.33203125" style="3" customWidth="1"/>
    <col min="509" max="509" width="7.6640625" style="3" customWidth="1"/>
    <col min="510" max="510" width="9" style="3" customWidth="1"/>
    <col min="511" max="511" width="6.6640625" style="3" customWidth="1"/>
    <col min="512" max="512" width="8.5" style="3" customWidth="1"/>
    <col min="513" max="513" width="7.1640625" style="3" customWidth="1"/>
    <col min="514" max="514" width="8.83203125" style="3" customWidth="1"/>
    <col min="515" max="515" width="6.6640625" style="3" customWidth="1"/>
    <col min="516" max="516" width="9.1640625" style="3" customWidth="1"/>
    <col min="517" max="759" width="10.33203125" style="3"/>
    <col min="760" max="760" width="43.1640625" style="3" customWidth="1"/>
    <col min="761" max="761" width="6.6640625" style="3" customWidth="1"/>
    <col min="762" max="762" width="9.5" style="3" customWidth="1"/>
    <col min="763" max="763" width="7" style="3" customWidth="1"/>
    <col min="764" max="764" width="8.33203125" style="3" customWidth="1"/>
    <col min="765" max="765" width="7.6640625" style="3" customWidth="1"/>
    <col min="766" max="766" width="9" style="3" customWidth="1"/>
    <col min="767" max="767" width="6.6640625" style="3" customWidth="1"/>
    <col min="768" max="768" width="8.5" style="3" customWidth="1"/>
    <col min="769" max="769" width="7.1640625" style="3" customWidth="1"/>
    <col min="770" max="770" width="8.83203125" style="3" customWidth="1"/>
    <col min="771" max="771" width="6.6640625" style="3" customWidth="1"/>
    <col min="772" max="772" width="9.1640625" style="3" customWidth="1"/>
    <col min="773" max="1015" width="10.33203125" style="3"/>
    <col min="1016" max="1016" width="43.1640625" style="3" customWidth="1"/>
    <col min="1017" max="1017" width="6.6640625" style="3" customWidth="1"/>
    <col min="1018" max="1018" width="9.5" style="3" customWidth="1"/>
    <col min="1019" max="1019" width="7" style="3" customWidth="1"/>
    <col min="1020" max="1020" width="8.33203125" style="3" customWidth="1"/>
    <col min="1021" max="1021" width="7.6640625" style="3" customWidth="1"/>
    <col min="1022" max="1022" width="9" style="3" customWidth="1"/>
    <col min="1023" max="1023" width="6.6640625" style="3" customWidth="1"/>
    <col min="1024" max="1024" width="8.5" style="3" customWidth="1"/>
    <col min="1025" max="1025" width="7.1640625" style="3" customWidth="1"/>
    <col min="1026" max="1026" width="8.83203125" style="3" customWidth="1"/>
    <col min="1027" max="1027" width="6.6640625" style="3" customWidth="1"/>
    <col min="1028" max="1028" width="9.1640625" style="3" customWidth="1"/>
    <col min="1029" max="1271" width="10.33203125" style="3"/>
    <col min="1272" max="1272" width="43.1640625" style="3" customWidth="1"/>
    <col min="1273" max="1273" width="6.6640625" style="3" customWidth="1"/>
    <col min="1274" max="1274" width="9.5" style="3" customWidth="1"/>
    <col min="1275" max="1275" width="7" style="3" customWidth="1"/>
    <col min="1276" max="1276" width="8.33203125" style="3" customWidth="1"/>
    <col min="1277" max="1277" width="7.6640625" style="3" customWidth="1"/>
    <col min="1278" max="1278" width="9" style="3" customWidth="1"/>
    <col min="1279" max="1279" width="6.6640625" style="3" customWidth="1"/>
    <col min="1280" max="1280" width="8.5" style="3" customWidth="1"/>
    <col min="1281" max="1281" width="7.1640625" style="3" customWidth="1"/>
    <col min="1282" max="1282" width="8.83203125" style="3" customWidth="1"/>
    <col min="1283" max="1283" width="6.6640625" style="3" customWidth="1"/>
    <col min="1284" max="1284" width="9.1640625" style="3" customWidth="1"/>
    <col min="1285" max="1527" width="10.33203125" style="3"/>
    <col min="1528" max="1528" width="43.1640625" style="3" customWidth="1"/>
    <col min="1529" max="1529" width="6.6640625" style="3" customWidth="1"/>
    <col min="1530" max="1530" width="9.5" style="3" customWidth="1"/>
    <col min="1531" max="1531" width="7" style="3" customWidth="1"/>
    <col min="1532" max="1532" width="8.33203125" style="3" customWidth="1"/>
    <col min="1533" max="1533" width="7.6640625" style="3" customWidth="1"/>
    <col min="1534" max="1534" width="9" style="3" customWidth="1"/>
    <col min="1535" max="1535" width="6.6640625" style="3" customWidth="1"/>
    <col min="1536" max="1536" width="8.5" style="3" customWidth="1"/>
    <col min="1537" max="1537" width="7.1640625" style="3" customWidth="1"/>
    <col min="1538" max="1538" width="8.83203125" style="3" customWidth="1"/>
    <col min="1539" max="1539" width="6.6640625" style="3" customWidth="1"/>
    <col min="1540" max="1540" width="9.1640625" style="3" customWidth="1"/>
    <col min="1541" max="1783" width="10.33203125" style="3"/>
    <col min="1784" max="1784" width="43.1640625" style="3" customWidth="1"/>
    <col min="1785" max="1785" width="6.6640625" style="3" customWidth="1"/>
    <col min="1786" max="1786" width="9.5" style="3" customWidth="1"/>
    <col min="1787" max="1787" width="7" style="3" customWidth="1"/>
    <col min="1788" max="1788" width="8.33203125" style="3" customWidth="1"/>
    <col min="1789" max="1789" width="7.6640625" style="3" customWidth="1"/>
    <col min="1790" max="1790" width="9" style="3" customWidth="1"/>
    <col min="1791" max="1791" width="6.6640625" style="3" customWidth="1"/>
    <col min="1792" max="1792" width="8.5" style="3" customWidth="1"/>
    <col min="1793" max="1793" width="7.1640625" style="3" customWidth="1"/>
    <col min="1794" max="1794" width="8.83203125" style="3" customWidth="1"/>
    <col min="1795" max="1795" width="6.6640625" style="3" customWidth="1"/>
    <col min="1796" max="1796" width="9.1640625" style="3" customWidth="1"/>
    <col min="1797" max="2039" width="10.33203125" style="3"/>
    <col min="2040" max="2040" width="43.1640625" style="3" customWidth="1"/>
    <col min="2041" max="2041" width="6.6640625" style="3" customWidth="1"/>
    <col min="2042" max="2042" width="9.5" style="3" customWidth="1"/>
    <col min="2043" max="2043" width="7" style="3" customWidth="1"/>
    <col min="2044" max="2044" width="8.33203125" style="3" customWidth="1"/>
    <col min="2045" max="2045" width="7.6640625" style="3" customWidth="1"/>
    <col min="2046" max="2046" width="9" style="3" customWidth="1"/>
    <col min="2047" max="2047" width="6.6640625" style="3" customWidth="1"/>
    <col min="2048" max="2048" width="8.5" style="3" customWidth="1"/>
    <col min="2049" max="2049" width="7.1640625" style="3" customWidth="1"/>
    <col min="2050" max="2050" width="8.83203125" style="3" customWidth="1"/>
    <col min="2051" max="2051" width="6.6640625" style="3" customWidth="1"/>
    <col min="2052" max="2052" width="9.1640625" style="3" customWidth="1"/>
    <col min="2053" max="2295" width="10.33203125" style="3"/>
    <col min="2296" max="2296" width="43.1640625" style="3" customWidth="1"/>
    <col min="2297" max="2297" width="6.6640625" style="3" customWidth="1"/>
    <col min="2298" max="2298" width="9.5" style="3" customWidth="1"/>
    <col min="2299" max="2299" width="7" style="3" customWidth="1"/>
    <col min="2300" max="2300" width="8.33203125" style="3" customWidth="1"/>
    <col min="2301" max="2301" width="7.6640625" style="3" customWidth="1"/>
    <col min="2302" max="2302" width="9" style="3" customWidth="1"/>
    <col min="2303" max="2303" width="6.6640625" style="3" customWidth="1"/>
    <col min="2304" max="2304" width="8.5" style="3" customWidth="1"/>
    <col min="2305" max="2305" width="7.1640625" style="3" customWidth="1"/>
    <col min="2306" max="2306" width="8.83203125" style="3" customWidth="1"/>
    <col min="2307" max="2307" width="6.6640625" style="3" customWidth="1"/>
    <col min="2308" max="2308" width="9.1640625" style="3" customWidth="1"/>
    <col min="2309" max="2551" width="10.33203125" style="3"/>
    <col min="2552" max="2552" width="43.1640625" style="3" customWidth="1"/>
    <col min="2553" max="2553" width="6.6640625" style="3" customWidth="1"/>
    <col min="2554" max="2554" width="9.5" style="3" customWidth="1"/>
    <col min="2555" max="2555" width="7" style="3" customWidth="1"/>
    <col min="2556" max="2556" width="8.33203125" style="3" customWidth="1"/>
    <col min="2557" max="2557" width="7.6640625" style="3" customWidth="1"/>
    <col min="2558" max="2558" width="9" style="3" customWidth="1"/>
    <col min="2559" max="2559" width="6.6640625" style="3" customWidth="1"/>
    <col min="2560" max="2560" width="8.5" style="3" customWidth="1"/>
    <col min="2561" max="2561" width="7.1640625" style="3" customWidth="1"/>
    <col min="2562" max="2562" width="8.83203125" style="3" customWidth="1"/>
    <col min="2563" max="2563" width="6.6640625" style="3" customWidth="1"/>
    <col min="2564" max="2564" width="9.1640625" style="3" customWidth="1"/>
    <col min="2565" max="2807" width="10.33203125" style="3"/>
    <col min="2808" max="2808" width="43.1640625" style="3" customWidth="1"/>
    <col min="2809" max="2809" width="6.6640625" style="3" customWidth="1"/>
    <col min="2810" max="2810" width="9.5" style="3" customWidth="1"/>
    <col min="2811" max="2811" width="7" style="3" customWidth="1"/>
    <col min="2812" max="2812" width="8.33203125" style="3" customWidth="1"/>
    <col min="2813" max="2813" width="7.6640625" style="3" customWidth="1"/>
    <col min="2814" max="2814" width="9" style="3" customWidth="1"/>
    <col min="2815" max="2815" width="6.6640625" style="3" customWidth="1"/>
    <col min="2816" max="2816" width="8.5" style="3" customWidth="1"/>
    <col min="2817" max="2817" width="7.1640625" style="3" customWidth="1"/>
    <col min="2818" max="2818" width="8.83203125" style="3" customWidth="1"/>
    <col min="2819" max="2819" width="6.6640625" style="3" customWidth="1"/>
    <col min="2820" max="2820" width="9.1640625" style="3" customWidth="1"/>
    <col min="2821" max="3063" width="10.33203125" style="3"/>
    <col min="3064" max="3064" width="43.1640625" style="3" customWidth="1"/>
    <col min="3065" max="3065" width="6.6640625" style="3" customWidth="1"/>
    <col min="3066" max="3066" width="9.5" style="3" customWidth="1"/>
    <col min="3067" max="3067" width="7" style="3" customWidth="1"/>
    <col min="3068" max="3068" width="8.33203125" style="3" customWidth="1"/>
    <col min="3069" max="3069" width="7.6640625" style="3" customWidth="1"/>
    <col min="3070" max="3070" width="9" style="3" customWidth="1"/>
    <col min="3071" max="3071" width="6.6640625" style="3" customWidth="1"/>
    <col min="3072" max="3072" width="8.5" style="3" customWidth="1"/>
    <col min="3073" max="3073" width="7.1640625" style="3" customWidth="1"/>
    <col min="3074" max="3074" width="8.83203125" style="3" customWidth="1"/>
    <col min="3075" max="3075" width="6.6640625" style="3" customWidth="1"/>
    <col min="3076" max="3076" width="9.1640625" style="3" customWidth="1"/>
    <col min="3077" max="3319" width="10.33203125" style="3"/>
    <col min="3320" max="3320" width="43.1640625" style="3" customWidth="1"/>
    <col min="3321" max="3321" width="6.6640625" style="3" customWidth="1"/>
    <col min="3322" max="3322" width="9.5" style="3" customWidth="1"/>
    <col min="3323" max="3323" width="7" style="3" customWidth="1"/>
    <col min="3324" max="3324" width="8.33203125" style="3" customWidth="1"/>
    <col min="3325" max="3325" width="7.6640625" style="3" customWidth="1"/>
    <col min="3326" max="3326" width="9" style="3" customWidth="1"/>
    <col min="3327" max="3327" width="6.6640625" style="3" customWidth="1"/>
    <col min="3328" max="3328" width="8.5" style="3" customWidth="1"/>
    <col min="3329" max="3329" width="7.1640625" style="3" customWidth="1"/>
    <col min="3330" max="3330" width="8.83203125" style="3" customWidth="1"/>
    <col min="3331" max="3331" width="6.6640625" style="3" customWidth="1"/>
    <col min="3332" max="3332" width="9.1640625" style="3" customWidth="1"/>
    <col min="3333" max="3575" width="10.33203125" style="3"/>
    <col min="3576" max="3576" width="43.1640625" style="3" customWidth="1"/>
    <col min="3577" max="3577" width="6.6640625" style="3" customWidth="1"/>
    <col min="3578" max="3578" width="9.5" style="3" customWidth="1"/>
    <col min="3579" max="3579" width="7" style="3" customWidth="1"/>
    <col min="3580" max="3580" width="8.33203125" style="3" customWidth="1"/>
    <col min="3581" max="3581" width="7.6640625" style="3" customWidth="1"/>
    <col min="3582" max="3582" width="9" style="3" customWidth="1"/>
    <col min="3583" max="3583" width="6.6640625" style="3" customWidth="1"/>
    <col min="3584" max="3584" width="8.5" style="3" customWidth="1"/>
    <col min="3585" max="3585" width="7.1640625" style="3" customWidth="1"/>
    <col min="3586" max="3586" width="8.83203125" style="3" customWidth="1"/>
    <col min="3587" max="3587" width="6.6640625" style="3" customWidth="1"/>
    <col min="3588" max="3588" width="9.1640625" style="3" customWidth="1"/>
    <col min="3589" max="3831" width="10.33203125" style="3"/>
    <col min="3832" max="3832" width="43.1640625" style="3" customWidth="1"/>
    <col min="3833" max="3833" width="6.6640625" style="3" customWidth="1"/>
    <col min="3834" max="3834" width="9.5" style="3" customWidth="1"/>
    <col min="3835" max="3835" width="7" style="3" customWidth="1"/>
    <col min="3836" max="3836" width="8.33203125" style="3" customWidth="1"/>
    <col min="3837" max="3837" width="7.6640625" style="3" customWidth="1"/>
    <col min="3838" max="3838" width="9" style="3" customWidth="1"/>
    <col min="3839" max="3839" width="6.6640625" style="3" customWidth="1"/>
    <col min="3840" max="3840" width="8.5" style="3" customWidth="1"/>
    <col min="3841" max="3841" width="7.1640625" style="3" customWidth="1"/>
    <col min="3842" max="3842" width="8.83203125" style="3" customWidth="1"/>
    <col min="3843" max="3843" width="6.6640625" style="3" customWidth="1"/>
    <col min="3844" max="3844" width="9.1640625" style="3" customWidth="1"/>
    <col min="3845" max="4087" width="10.33203125" style="3"/>
    <col min="4088" max="4088" width="43.1640625" style="3" customWidth="1"/>
    <col min="4089" max="4089" width="6.6640625" style="3" customWidth="1"/>
    <col min="4090" max="4090" width="9.5" style="3" customWidth="1"/>
    <col min="4091" max="4091" width="7" style="3" customWidth="1"/>
    <col min="4092" max="4092" width="8.33203125" style="3" customWidth="1"/>
    <col min="4093" max="4093" width="7.6640625" style="3" customWidth="1"/>
    <col min="4094" max="4094" width="9" style="3" customWidth="1"/>
    <col min="4095" max="4095" width="6.6640625" style="3" customWidth="1"/>
    <col min="4096" max="4096" width="8.5" style="3" customWidth="1"/>
    <col min="4097" max="4097" width="7.1640625" style="3" customWidth="1"/>
    <col min="4098" max="4098" width="8.83203125" style="3" customWidth="1"/>
    <col min="4099" max="4099" width="6.6640625" style="3" customWidth="1"/>
    <col min="4100" max="4100" width="9.1640625" style="3" customWidth="1"/>
    <col min="4101" max="4343" width="10.33203125" style="3"/>
    <col min="4344" max="4344" width="43.1640625" style="3" customWidth="1"/>
    <col min="4345" max="4345" width="6.6640625" style="3" customWidth="1"/>
    <col min="4346" max="4346" width="9.5" style="3" customWidth="1"/>
    <col min="4347" max="4347" width="7" style="3" customWidth="1"/>
    <col min="4348" max="4348" width="8.33203125" style="3" customWidth="1"/>
    <col min="4349" max="4349" width="7.6640625" style="3" customWidth="1"/>
    <col min="4350" max="4350" width="9" style="3" customWidth="1"/>
    <col min="4351" max="4351" width="6.6640625" style="3" customWidth="1"/>
    <col min="4352" max="4352" width="8.5" style="3" customWidth="1"/>
    <col min="4353" max="4353" width="7.1640625" style="3" customWidth="1"/>
    <col min="4354" max="4354" width="8.83203125" style="3" customWidth="1"/>
    <col min="4355" max="4355" width="6.6640625" style="3" customWidth="1"/>
    <col min="4356" max="4356" width="9.1640625" style="3" customWidth="1"/>
    <col min="4357" max="4599" width="10.33203125" style="3"/>
    <col min="4600" max="4600" width="43.1640625" style="3" customWidth="1"/>
    <col min="4601" max="4601" width="6.6640625" style="3" customWidth="1"/>
    <col min="4602" max="4602" width="9.5" style="3" customWidth="1"/>
    <col min="4603" max="4603" width="7" style="3" customWidth="1"/>
    <col min="4604" max="4604" width="8.33203125" style="3" customWidth="1"/>
    <col min="4605" max="4605" width="7.6640625" style="3" customWidth="1"/>
    <col min="4606" max="4606" width="9" style="3" customWidth="1"/>
    <col min="4607" max="4607" width="6.6640625" style="3" customWidth="1"/>
    <col min="4608" max="4608" width="8.5" style="3" customWidth="1"/>
    <col min="4609" max="4609" width="7.1640625" style="3" customWidth="1"/>
    <col min="4610" max="4610" width="8.83203125" style="3" customWidth="1"/>
    <col min="4611" max="4611" width="6.6640625" style="3" customWidth="1"/>
    <col min="4612" max="4612" width="9.1640625" style="3" customWidth="1"/>
    <col min="4613" max="4855" width="10.33203125" style="3"/>
    <col min="4856" max="4856" width="43.1640625" style="3" customWidth="1"/>
    <col min="4857" max="4857" width="6.6640625" style="3" customWidth="1"/>
    <col min="4858" max="4858" width="9.5" style="3" customWidth="1"/>
    <col min="4859" max="4859" width="7" style="3" customWidth="1"/>
    <col min="4860" max="4860" width="8.33203125" style="3" customWidth="1"/>
    <col min="4861" max="4861" width="7.6640625" style="3" customWidth="1"/>
    <col min="4862" max="4862" width="9" style="3" customWidth="1"/>
    <col min="4863" max="4863" width="6.6640625" style="3" customWidth="1"/>
    <col min="4864" max="4864" width="8.5" style="3" customWidth="1"/>
    <col min="4865" max="4865" width="7.1640625" style="3" customWidth="1"/>
    <col min="4866" max="4866" width="8.83203125" style="3" customWidth="1"/>
    <col min="4867" max="4867" width="6.6640625" style="3" customWidth="1"/>
    <col min="4868" max="4868" width="9.1640625" style="3" customWidth="1"/>
    <col min="4869" max="5111" width="10.33203125" style="3"/>
    <col min="5112" max="5112" width="43.1640625" style="3" customWidth="1"/>
    <col min="5113" max="5113" width="6.6640625" style="3" customWidth="1"/>
    <col min="5114" max="5114" width="9.5" style="3" customWidth="1"/>
    <col min="5115" max="5115" width="7" style="3" customWidth="1"/>
    <col min="5116" max="5116" width="8.33203125" style="3" customWidth="1"/>
    <col min="5117" max="5117" width="7.6640625" style="3" customWidth="1"/>
    <col min="5118" max="5118" width="9" style="3" customWidth="1"/>
    <col min="5119" max="5119" width="6.6640625" style="3" customWidth="1"/>
    <col min="5120" max="5120" width="8.5" style="3" customWidth="1"/>
    <col min="5121" max="5121" width="7.1640625" style="3" customWidth="1"/>
    <col min="5122" max="5122" width="8.83203125" style="3" customWidth="1"/>
    <col min="5123" max="5123" width="6.6640625" style="3" customWidth="1"/>
    <col min="5124" max="5124" width="9.1640625" style="3" customWidth="1"/>
    <col min="5125" max="5367" width="10.33203125" style="3"/>
    <col min="5368" max="5368" width="43.1640625" style="3" customWidth="1"/>
    <col min="5369" max="5369" width="6.6640625" style="3" customWidth="1"/>
    <col min="5370" max="5370" width="9.5" style="3" customWidth="1"/>
    <col min="5371" max="5371" width="7" style="3" customWidth="1"/>
    <col min="5372" max="5372" width="8.33203125" style="3" customWidth="1"/>
    <col min="5373" max="5373" width="7.6640625" style="3" customWidth="1"/>
    <col min="5374" max="5374" width="9" style="3" customWidth="1"/>
    <col min="5375" max="5375" width="6.6640625" style="3" customWidth="1"/>
    <col min="5376" max="5376" width="8.5" style="3" customWidth="1"/>
    <col min="5377" max="5377" width="7.1640625" style="3" customWidth="1"/>
    <col min="5378" max="5378" width="8.83203125" style="3" customWidth="1"/>
    <col min="5379" max="5379" width="6.6640625" style="3" customWidth="1"/>
    <col min="5380" max="5380" width="9.1640625" style="3" customWidth="1"/>
    <col min="5381" max="5623" width="10.33203125" style="3"/>
    <col min="5624" max="5624" width="43.1640625" style="3" customWidth="1"/>
    <col min="5625" max="5625" width="6.6640625" style="3" customWidth="1"/>
    <col min="5626" max="5626" width="9.5" style="3" customWidth="1"/>
    <col min="5627" max="5627" width="7" style="3" customWidth="1"/>
    <col min="5628" max="5628" width="8.33203125" style="3" customWidth="1"/>
    <col min="5629" max="5629" width="7.6640625" style="3" customWidth="1"/>
    <col min="5630" max="5630" width="9" style="3" customWidth="1"/>
    <col min="5631" max="5631" width="6.6640625" style="3" customWidth="1"/>
    <col min="5632" max="5632" width="8.5" style="3" customWidth="1"/>
    <col min="5633" max="5633" width="7.1640625" style="3" customWidth="1"/>
    <col min="5634" max="5634" width="8.83203125" style="3" customWidth="1"/>
    <col min="5635" max="5635" width="6.6640625" style="3" customWidth="1"/>
    <col min="5636" max="5636" width="9.1640625" style="3" customWidth="1"/>
    <col min="5637" max="5879" width="10.33203125" style="3"/>
    <col min="5880" max="5880" width="43.1640625" style="3" customWidth="1"/>
    <col min="5881" max="5881" width="6.6640625" style="3" customWidth="1"/>
    <col min="5882" max="5882" width="9.5" style="3" customWidth="1"/>
    <col min="5883" max="5883" width="7" style="3" customWidth="1"/>
    <col min="5884" max="5884" width="8.33203125" style="3" customWidth="1"/>
    <col min="5885" max="5885" width="7.6640625" style="3" customWidth="1"/>
    <col min="5886" max="5886" width="9" style="3" customWidth="1"/>
    <col min="5887" max="5887" width="6.6640625" style="3" customWidth="1"/>
    <col min="5888" max="5888" width="8.5" style="3" customWidth="1"/>
    <col min="5889" max="5889" width="7.1640625" style="3" customWidth="1"/>
    <col min="5890" max="5890" width="8.83203125" style="3" customWidth="1"/>
    <col min="5891" max="5891" width="6.6640625" style="3" customWidth="1"/>
    <col min="5892" max="5892" width="9.1640625" style="3" customWidth="1"/>
    <col min="5893" max="6135" width="10.33203125" style="3"/>
    <col min="6136" max="6136" width="43.1640625" style="3" customWidth="1"/>
    <col min="6137" max="6137" width="6.6640625" style="3" customWidth="1"/>
    <col min="6138" max="6138" width="9.5" style="3" customWidth="1"/>
    <col min="6139" max="6139" width="7" style="3" customWidth="1"/>
    <col min="6140" max="6140" width="8.33203125" style="3" customWidth="1"/>
    <col min="6141" max="6141" width="7.6640625" style="3" customWidth="1"/>
    <col min="6142" max="6142" width="9" style="3" customWidth="1"/>
    <col min="6143" max="6143" width="6.6640625" style="3" customWidth="1"/>
    <col min="6144" max="6144" width="8.5" style="3" customWidth="1"/>
    <col min="6145" max="6145" width="7.1640625" style="3" customWidth="1"/>
    <col min="6146" max="6146" width="8.83203125" style="3" customWidth="1"/>
    <col min="6147" max="6147" width="6.6640625" style="3" customWidth="1"/>
    <col min="6148" max="6148" width="9.1640625" style="3" customWidth="1"/>
    <col min="6149" max="6391" width="10.33203125" style="3"/>
    <col min="6392" max="6392" width="43.1640625" style="3" customWidth="1"/>
    <col min="6393" max="6393" width="6.6640625" style="3" customWidth="1"/>
    <col min="6394" max="6394" width="9.5" style="3" customWidth="1"/>
    <col min="6395" max="6395" width="7" style="3" customWidth="1"/>
    <col min="6396" max="6396" width="8.33203125" style="3" customWidth="1"/>
    <col min="6397" max="6397" width="7.6640625" style="3" customWidth="1"/>
    <col min="6398" max="6398" width="9" style="3" customWidth="1"/>
    <col min="6399" max="6399" width="6.6640625" style="3" customWidth="1"/>
    <col min="6400" max="6400" width="8.5" style="3" customWidth="1"/>
    <col min="6401" max="6401" width="7.1640625" style="3" customWidth="1"/>
    <col min="6402" max="6402" width="8.83203125" style="3" customWidth="1"/>
    <col min="6403" max="6403" width="6.6640625" style="3" customWidth="1"/>
    <col min="6404" max="6404" width="9.1640625" style="3" customWidth="1"/>
    <col min="6405" max="6647" width="10.33203125" style="3"/>
    <col min="6648" max="6648" width="43.1640625" style="3" customWidth="1"/>
    <col min="6649" max="6649" width="6.6640625" style="3" customWidth="1"/>
    <col min="6650" max="6650" width="9.5" style="3" customWidth="1"/>
    <col min="6651" max="6651" width="7" style="3" customWidth="1"/>
    <col min="6652" max="6652" width="8.33203125" style="3" customWidth="1"/>
    <col min="6653" max="6653" width="7.6640625" style="3" customWidth="1"/>
    <col min="6654" max="6654" width="9" style="3" customWidth="1"/>
    <col min="6655" max="6655" width="6.6640625" style="3" customWidth="1"/>
    <col min="6656" max="6656" width="8.5" style="3" customWidth="1"/>
    <col min="6657" max="6657" width="7.1640625" style="3" customWidth="1"/>
    <col min="6658" max="6658" width="8.83203125" style="3" customWidth="1"/>
    <col min="6659" max="6659" width="6.6640625" style="3" customWidth="1"/>
    <col min="6660" max="6660" width="9.1640625" style="3" customWidth="1"/>
    <col min="6661" max="6903" width="10.33203125" style="3"/>
    <col min="6904" max="6904" width="43.1640625" style="3" customWidth="1"/>
    <col min="6905" max="6905" width="6.6640625" style="3" customWidth="1"/>
    <col min="6906" max="6906" width="9.5" style="3" customWidth="1"/>
    <col min="6907" max="6907" width="7" style="3" customWidth="1"/>
    <col min="6908" max="6908" width="8.33203125" style="3" customWidth="1"/>
    <col min="6909" max="6909" width="7.6640625" style="3" customWidth="1"/>
    <col min="6910" max="6910" width="9" style="3" customWidth="1"/>
    <col min="6911" max="6911" width="6.6640625" style="3" customWidth="1"/>
    <col min="6912" max="6912" width="8.5" style="3" customWidth="1"/>
    <col min="6913" max="6913" width="7.1640625" style="3" customWidth="1"/>
    <col min="6914" max="6914" width="8.83203125" style="3" customWidth="1"/>
    <col min="6915" max="6915" width="6.6640625" style="3" customWidth="1"/>
    <col min="6916" max="6916" width="9.1640625" style="3" customWidth="1"/>
    <col min="6917" max="7159" width="10.33203125" style="3"/>
    <col min="7160" max="7160" width="43.1640625" style="3" customWidth="1"/>
    <col min="7161" max="7161" width="6.6640625" style="3" customWidth="1"/>
    <col min="7162" max="7162" width="9.5" style="3" customWidth="1"/>
    <col min="7163" max="7163" width="7" style="3" customWidth="1"/>
    <col min="7164" max="7164" width="8.33203125" style="3" customWidth="1"/>
    <col min="7165" max="7165" width="7.6640625" style="3" customWidth="1"/>
    <col min="7166" max="7166" width="9" style="3" customWidth="1"/>
    <col min="7167" max="7167" width="6.6640625" style="3" customWidth="1"/>
    <col min="7168" max="7168" width="8.5" style="3" customWidth="1"/>
    <col min="7169" max="7169" width="7.1640625" style="3" customWidth="1"/>
    <col min="7170" max="7170" width="8.83203125" style="3" customWidth="1"/>
    <col min="7171" max="7171" width="6.6640625" style="3" customWidth="1"/>
    <col min="7172" max="7172" width="9.1640625" style="3" customWidth="1"/>
    <col min="7173" max="7415" width="10.33203125" style="3"/>
    <col min="7416" max="7416" width="43.1640625" style="3" customWidth="1"/>
    <col min="7417" max="7417" width="6.6640625" style="3" customWidth="1"/>
    <col min="7418" max="7418" width="9.5" style="3" customWidth="1"/>
    <col min="7419" max="7419" width="7" style="3" customWidth="1"/>
    <col min="7420" max="7420" width="8.33203125" style="3" customWidth="1"/>
    <col min="7421" max="7421" width="7.6640625" style="3" customWidth="1"/>
    <col min="7422" max="7422" width="9" style="3" customWidth="1"/>
    <col min="7423" max="7423" width="6.6640625" style="3" customWidth="1"/>
    <col min="7424" max="7424" width="8.5" style="3" customWidth="1"/>
    <col min="7425" max="7425" width="7.1640625" style="3" customWidth="1"/>
    <col min="7426" max="7426" width="8.83203125" style="3" customWidth="1"/>
    <col min="7427" max="7427" width="6.6640625" style="3" customWidth="1"/>
    <col min="7428" max="7428" width="9.1640625" style="3" customWidth="1"/>
    <col min="7429" max="7671" width="10.33203125" style="3"/>
    <col min="7672" max="7672" width="43.1640625" style="3" customWidth="1"/>
    <col min="7673" max="7673" width="6.6640625" style="3" customWidth="1"/>
    <col min="7674" max="7674" width="9.5" style="3" customWidth="1"/>
    <col min="7675" max="7675" width="7" style="3" customWidth="1"/>
    <col min="7676" max="7676" width="8.33203125" style="3" customWidth="1"/>
    <col min="7677" max="7677" width="7.6640625" style="3" customWidth="1"/>
    <col min="7678" max="7678" width="9" style="3" customWidth="1"/>
    <col min="7679" max="7679" width="6.6640625" style="3" customWidth="1"/>
    <col min="7680" max="7680" width="8.5" style="3" customWidth="1"/>
    <col min="7681" max="7681" width="7.1640625" style="3" customWidth="1"/>
    <col min="7682" max="7682" width="8.83203125" style="3" customWidth="1"/>
    <col min="7683" max="7683" width="6.6640625" style="3" customWidth="1"/>
    <col min="7684" max="7684" width="9.1640625" style="3" customWidth="1"/>
    <col min="7685" max="7927" width="10.33203125" style="3"/>
    <col min="7928" max="7928" width="43.1640625" style="3" customWidth="1"/>
    <col min="7929" max="7929" width="6.6640625" style="3" customWidth="1"/>
    <col min="7930" max="7930" width="9.5" style="3" customWidth="1"/>
    <col min="7931" max="7931" width="7" style="3" customWidth="1"/>
    <col min="7932" max="7932" width="8.33203125" style="3" customWidth="1"/>
    <col min="7933" max="7933" width="7.6640625" style="3" customWidth="1"/>
    <col min="7934" max="7934" width="9" style="3" customWidth="1"/>
    <col min="7935" max="7935" width="6.6640625" style="3" customWidth="1"/>
    <col min="7936" max="7936" width="8.5" style="3" customWidth="1"/>
    <col min="7937" max="7937" width="7.1640625" style="3" customWidth="1"/>
    <col min="7938" max="7938" width="8.83203125" style="3" customWidth="1"/>
    <col min="7939" max="7939" width="6.6640625" style="3" customWidth="1"/>
    <col min="7940" max="7940" width="9.1640625" style="3" customWidth="1"/>
    <col min="7941" max="8183" width="10.33203125" style="3"/>
    <col min="8184" max="8184" width="43.1640625" style="3" customWidth="1"/>
    <col min="8185" max="8185" width="6.6640625" style="3" customWidth="1"/>
    <col min="8186" max="8186" width="9.5" style="3" customWidth="1"/>
    <col min="8187" max="8187" width="7" style="3" customWidth="1"/>
    <col min="8188" max="8188" width="8.33203125" style="3" customWidth="1"/>
    <col min="8189" max="8189" width="7.6640625" style="3" customWidth="1"/>
    <col min="8190" max="8190" width="9" style="3" customWidth="1"/>
    <col min="8191" max="8191" width="6.6640625" style="3" customWidth="1"/>
    <col min="8192" max="8192" width="8.5" style="3" customWidth="1"/>
    <col min="8193" max="8193" width="7.1640625" style="3" customWidth="1"/>
    <col min="8194" max="8194" width="8.83203125" style="3" customWidth="1"/>
    <col min="8195" max="8195" width="6.6640625" style="3" customWidth="1"/>
    <col min="8196" max="8196" width="9.1640625" style="3" customWidth="1"/>
    <col min="8197" max="8439" width="10.33203125" style="3"/>
    <col min="8440" max="8440" width="43.1640625" style="3" customWidth="1"/>
    <col min="8441" max="8441" width="6.6640625" style="3" customWidth="1"/>
    <col min="8442" max="8442" width="9.5" style="3" customWidth="1"/>
    <col min="8443" max="8443" width="7" style="3" customWidth="1"/>
    <col min="8444" max="8444" width="8.33203125" style="3" customWidth="1"/>
    <col min="8445" max="8445" width="7.6640625" style="3" customWidth="1"/>
    <col min="8446" max="8446" width="9" style="3" customWidth="1"/>
    <col min="8447" max="8447" width="6.6640625" style="3" customWidth="1"/>
    <col min="8448" max="8448" width="8.5" style="3" customWidth="1"/>
    <col min="8449" max="8449" width="7.1640625" style="3" customWidth="1"/>
    <col min="8450" max="8450" width="8.83203125" style="3" customWidth="1"/>
    <col min="8451" max="8451" width="6.6640625" style="3" customWidth="1"/>
    <col min="8452" max="8452" width="9.1640625" style="3" customWidth="1"/>
    <col min="8453" max="8695" width="10.33203125" style="3"/>
    <col min="8696" max="8696" width="43.1640625" style="3" customWidth="1"/>
    <col min="8697" max="8697" width="6.6640625" style="3" customWidth="1"/>
    <col min="8698" max="8698" width="9.5" style="3" customWidth="1"/>
    <col min="8699" max="8699" width="7" style="3" customWidth="1"/>
    <col min="8700" max="8700" width="8.33203125" style="3" customWidth="1"/>
    <col min="8701" max="8701" width="7.6640625" style="3" customWidth="1"/>
    <col min="8702" max="8702" width="9" style="3" customWidth="1"/>
    <col min="8703" max="8703" width="6.6640625" style="3" customWidth="1"/>
    <col min="8704" max="8704" width="8.5" style="3" customWidth="1"/>
    <col min="8705" max="8705" width="7.1640625" style="3" customWidth="1"/>
    <col min="8706" max="8706" width="8.83203125" style="3" customWidth="1"/>
    <col min="8707" max="8707" width="6.6640625" style="3" customWidth="1"/>
    <col min="8708" max="8708" width="9.1640625" style="3" customWidth="1"/>
    <col min="8709" max="8951" width="10.33203125" style="3"/>
    <col min="8952" max="8952" width="43.1640625" style="3" customWidth="1"/>
    <col min="8953" max="8953" width="6.6640625" style="3" customWidth="1"/>
    <col min="8954" max="8954" width="9.5" style="3" customWidth="1"/>
    <col min="8955" max="8955" width="7" style="3" customWidth="1"/>
    <col min="8956" max="8956" width="8.33203125" style="3" customWidth="1"/>
    <col min="8957" max="8957" width="7.6640625" style="3" customWidth="1"/>
    <col min="8958" max="8958" width="9" style="3" customWidth="1"/>
    <col min="8959" max="8959" width="6.6640625" style="3" customWidth="1"/>
    <col min="8960" max="8960" width="8.5" style="3" customWidth="1"/>
    <col min="8961" max="8961" width="7.1640625" style="3" customWidth="1"/>
    <col min="8962" max="8962" width="8.83203125" style="3" customWidth="1"/>
    <col min="8963" max="8963" width="6.6640625" style="3" customWidth="1"/>
    <col min="8964" max="8964" width="9.1640625" style="3" customWidth="1"/>
    <col min="8965" max="9207" width="10.33203125" style="3"/>
    <col min="9208" max="9208" width="43.1640625" style="3" customWidth="1"/>
    <col min="9209" max="9209" width="6.6640625" style="3" customWidth="1"/>
    <col min="9210" max="9210" width="9.5" style="3" customWidth="1"/>
    <col min="9211" max="9211" width="7" style="3" customWidth="1"/>
    <col min="9212" max="9212" width="8.33203125" style="3" customWidth="1"/>
    <col min="9213" max="9213" width="7.6640625" style="3" customWidth="1"/>
    <col min="9214" max="9214" width="9" style="3" customWidth="1"/>
    <col min="9215" max="9215" width="6.6640625" style="3" customWidth="1"/>
    <col min="9216" max="9216" width="8.5" style="3" customWidth="1"/>
    <col min="9217" max="9217" width="7.1640625" style="3" customWidth="1"/>
    <col min="9218" max="9218" width="8.83203125" style="3" customWidth="1"/>
    <col min="9219" max="9219" width="6.6640625" style="3" customWidth="1"/>
    <col min="9220" max="9220" width="9.1640625" style="3" customWidth="1"/>
    <col min="9221" max="9463" width="10.33203125" style="3"/>
    <col min="9464" max="9464" width="43.1640625" style="3" customWidth="1"/>
    <col min="9465" max="9465" width="6.6640625" style="3" customWidth="1"/>
    <col min="9466" max="9466" width="9.5" style="3" customWidth="1"/>
    <col min="9467" max="9467" width="7" style="3" customWidth="1"/>
    <col min="9468" max="9468" width="8.33203125" style="3" customWidth="1"/>
    <col min="9469" max="9469" width="7.6640625" style="3" customWidth="1"/>
    <col min="9470" max="9470" width="9" style="3" customWidth="1"/>
    <col min="9471" max="9471" width="6.6640625" style="3" customWidth="1"/>
    <col min="9472" max="9472" width="8.5" style="3" customWidth="1"/>
    <col min="9473" max="9473" width="7.1640625" style="3" customWidth="1"/>
    <col min="9474" max="9474" width="8.83203125" style="3" customWidth="1"/>
    <col min="9475" max="9475" width="6.6640625" style="3" customWidth="1"/>
    <col min="9476" max="9476" width="9.1640625" style="3" customWidth="1"/>
    <col min="9477" max="9719" width="10.33203125" style="3"/>
    <col min="9720" max="9720" width="43.1640625" style="3" customWidth="1"/>
    <col min="9721" max="9721" width="6.6640625" style="3" customWidth="1"/>
    <col min="9722" max="9722" width="9.5" style="3" customWidth="1"/>
    <col min="9723" max="9723" width="7" style="3" customWidth="1"/>
    <col min="9724" max="9724" width="8.33203125" style="3" customWidth="1"/>
    <col min="9725" max="9725" width="7.6640625" style="3" customWidth="1"/>
    <col min="9726" max="9726" width="9" style="3" customWidth="1"/>
    <col min="9727" max="9727" width="6.6640625" style="3" customWidth="1"/>
    <col min="9728" max="9728" width="8.5" style="3" customWidth="1"/>
    <col min="9729" max="9729" width="7.1640625" style="3" customWidth="1"/>
    <col min="9730" max="9730" width="8.83203125" style="3" customWidth="1"/>
    <col min="9731" max="9731" width="6.6640625" style="3" customWidth="1"/>
    <col min="9732" max="9732" width="9.1640625" style="3" customWidth="1"/>
    <col min="9733" max="9975" width="10.33203125" style="3"/>
    <col min="9976" max="9976" width="43.1640625" style="3" customWidth="1"/>
    <col min="9977" max="9977" width="6.6640625" style="3" customWidth="1"/>
    <col min="9978" max="9978" width="9.5" style="3" customWidth="1"/>
    <col min="9979" max="9979" width="7" style="3" customWidth="1"/>
    <col min="9980" max="9980" width="8.33203125" style="3" customWidth="1"/>
    <col min="9981" max="9981" width="7.6640625" style="3" customWidth="1"/>
    <col min="9982" max="9982" width="9" style="3" customWidth="1"/>
    <col min="9983" max="9983" width="6.6640625" style="3" customWidth="1"/>
    <col min="9984" max="9984" width="8.5" style="3" customWidth="1"/>
    <col min="9985" max="9985" width="7.1640625" style="3" customWidth="1"/>
    <col min="9986" max="9986" width="8.83203125" style="3" customWidth="1"/>
    <col min="9987" max="9987" width="6.6640625" style="3" customWidth="1"/>
    <col min="9988" max="9988" width="9.1640625" style="3" customWidth="1"/>
    <col min="9989" max="10231" width="10.33203125" style="3"/>
    <col min="10232" max="10232" width="43.1640625" style="3" customWidth="1"/>
    <col min="10233" max="10233" width="6.6640625" style="3" customWidth="1"/>
    <col min="10234" max="10234" width="9.5" style="3" customWidth="1"/>
    <col min="10235" max="10235" width="7" style="3" customWidth="1"/>
    <col min="10236" max="10236" width="8.33203125" style="3" customWidth="1"/>
    <col min="10237" max="10237" width="7.6640625" style="3" customWidth="1"/>
    <col min="10238" max="10238" width="9" style="3" customWidth="1"/>
    <col min="10239" max="10239" width="6.6640625" style="3" customWidth="1"/>
    <col min="10240" max="10240" width="8.5" style="3" customWidth="1"/>
    <col min="10241" max="10241" width="7.1640625" style="3" customWidth="1"/>
    <col min="10242" max="10242" width="8.83203125" style="3" customWidth="1"/>
    <col min="10243" max="10243" width="6.6640625" style="3" customWidth="1"/>
    <col min="10244" max="10244" width="9.1640625" style="3" customWidth="1"/>
    <col min="10245" max="10487" width="10.33203125" style="3"/>
    <col min="10488" max="10488" width="43.1640625" style="3" customWidth="1"/>
    <col min="10489" max="10489" width="6.6640625" style="3" customWidth="1"/>
    <col min="10490" max="10490" width="9.5" style="3" customWidth="1"/>
    <col min="10491" max="10491" width="7" style="3" customWidth="1"/>
    <col min="10492" max="10492" width="8.33203125" style="3" customWidth="1"/>
    <col min="10493" max="10493" width="7.6640625" style="3" customWidth="1"/>
    <col min="10494" max="10494" width="9" style="3" customWidth="1"/>
    <col min="10495" max="10495" width="6.6640625" style="3" customWidth="1"/>
    <col min="10496" max="10496" width="8.5" style="3" customWidth="1"/>
    <col min="10497" max="10497" width="7.1640625" style="3" customWidth="1"/>
    <col min="10498" max="10498" width="8.83203125" style="3" customWidth="1"/>
    <col min="10499" max="10499" width="6.6640625" style="3" customWidth="1"/>
    <col min="10500" max="10500" width="9.1640625" style="3" customWidth="1"/>
    <col min="10501" max="10743" width="10.33203125" style="3"/>
    <col min="10744" max="10744" width="43.1640625" style="3" customWidth="1"/>
    <col min="10745" max="10745" width="6.6640625" style="3" customWidth="1"/>
    <col min="10746" max="10746" width="9.5" style="3" customWidth="1"/>
    <col min="10747" max="10747" width="7" style="3" customWidth="1"/>
    <col min="10748" max="10748" width="8.33203125" style="3" customWidth="1"/>
    <col min="10749" max="10749" width="7.6640625" style="3" customWidth="1"/>
    <col min="10750" max="10750" width="9" style="3" customWidth="1"/>
    <col min="10751" max="10751" width="6.6640625" style="3" customWidth="1"/>
    <col min="10752" max="10752" width="8.5" style="3" customWidth="1"/>
    <col min="10753" max="10753" width="7.1640625" style="3" customWidth="1"/>
    <col min="10754" max="10754" width="8.83203125" style="3" customWidth="1"/>
    <col min="10755" max="10755" width="6.6640625" style="3" customWidth="1"/>
    <col min="10756" max="10756" width="9.1640625" style="3" customWidth="1"/>
    <col min="10757" max="10999" width="10.33203125" style="3"/>
    <col min="11000" max="11000" width="43.1640625" style="3" customWidth="1"/>
    <col min="11001" max="11001" width="6.6640625" style="3" customWidth="1"/>
    <col min="11002" max="11002" width="9.5" style="3" customWidth="1"/>
    <col min="11003" max="11003" width="7" style="3" customWidth="1"/>
    <col min="11004" max="11004" width="8.33203125" style="3" customWidth="1"/>
    <col min="11005" max="11005" width="7.6640625" style="3" customWidth="1"/>
    <col min="11006" max="11006" width="9" style="3" customWidth="1"/>
    <col min="11007" max="11007" width="6.6640625" style="3" customWidth="1"/>
    <col min="11008" max="11008" width="8.5" style="3" customWidth="1"/>
    <col min="11009" max="11009" width="7.1640625" style="3" customWidth="1"/>
    <col min="11010" max="11010" width="8.83203125" style="3" customWidth="1"/>
    <col min="11011" max="11011" width="6.6640625" style="3" customWidth="1"/>
    <col min="11012" max="11012" width="9.1640625" style="3" customWidth="1"/>
    <col min="11013" max="11255" width="10.33203125" style="3"/>
    <col min="11256" max="11256" width="43.1640625" style="3" customWidth="1"/>
    <col min="11257" max="11257" width="6.6640625" style="3" customWidth="1"/>
    <col min="11258" max="11258" width="9.5" style="3" customWidth="1"/>
    <col min="11259" max="11259" width="7" style="3" customWidth="1"/>
    <col min="11260" max="11260" width="8.33203125" style="3" customWidth="1"/>
    <col min="11261" max="11261" width="7.6640625" style="3" customWidth="1"/>
    <col min="11262" max="11262" width="9" style="3" customWidth="1"/>
    <col min="11263" max="11263" width="6.6640625" style="3" customWidth="1"/>
    <col min="11264" max="11264" width="8.5" style="3" customWidth="1"/>
    <col min="11265" max="11265" width="7.1640625" style="3" customWidth="1"/>
    <col min="11266" max="11266" width="8.83203125" style="3" customWidth="1"/>
    <col min="11267" max="11267" width="6.6640625" style="3" customWidth="1"/>
    <col min="11268" max="11268" width="9.1640625" style="3" customWidth="1"/>
    <col min="11269" max="11511" width="10.33203125" style="3"/>
    <col min="11512" max="11512" width="43.1640625" style="3" customWidth="1"/>
    <col min="11513" max="11513" width="6.6640625" style="3" customWidth="1"/>
    <col min="11514" max="11514" width="9.5" style="3" customWidth="1"/>
    <col min="11515" max="11515" width="7" style="3" customWidth="1"/>
    <col min="11516" max="11516" width="8.33203125" style="3" customWidth="1"/>
    <col min="11517" max="11517" width="7.6640625" style="3" customWidth="1"/>
    <col min="11518" max="11518" width="9" style="3" customWidth="1"/>
    <col min="11519" max="11519" width="6.6640625" style="3" customWidth="1"/>
    <col min="11520" max="11520" width="8.5" style="3" customWidth="1"/>
    <col min="11521" max="11521" width="7.1640625" style="3" customWidth="1"/>
    <col min="11522" max="11522" width="8.83203125" style="3" customWidth="1"/>
    <col min="11523" max="11523" width="6.6640625" style="3" customWidth="1"/>
    <col min="11524" max="11524" width="9.1640625" style="3" customWidth="1"/>
    <col min="11525" max="11767" width="10.33203125" style="3"/>
    <col min="11768" max="11768" width="43.1640625" style="3" customWidth="1"/>
    <col min="11769" max="11769" width="6.6640625" style="3" customWidth="1"/>
    <col min="11770" max="11770" width="9.5" style="3" customWidth="1"/>
    <col min="11771" max="11771" width="7" style="3" customWidth="1"/>
    <col min="11772" max="11772" width="8.33203125" style="3" customWidth="1"/>
    <col min="11773" max="11773" width="7.6640625" style="3" customWidth="1"/>
    <col min="11774" max="11774" width="9" style="3" customWidth="1"/>
    <col min="11775" max="11775" width="6.6640625" style="3" customWidth="1"/>
    <col min="11776" max="11776" width="8.5" style="3" customWidth="1"/>
    <col min="11777" max="11777" width="7.1640625" style="3" customWidth="1"/>
    <col min="11778" max="11778" width="8.83203125" style="3" customWidth="1"/>
    <col min="11779" max="11779" width="6.6640625" style="3" customWidth="1"/>
    <col min="11780" max="11780" width="9.1640625" style="3" customWidth="1"/>
    <col min="11781" max="12023" width="10.33203125" style="3"/>
    <col min="12024" max="12024" width="43.1640625" style="3" customWidth="1"/>
    <col min="12025" max="12025" width="6.6640625" style="3" customWidth="1"/>
    <col min="12026" max="12026" width="9.5" style="3" customWidth="1"/>
    <col min="12027" max="12027" width="7" style="3" customWidth="1"/>
    <col min="12028" max="12028" width="8.33203125" style="3" customWidth="1"/>
    <col min="12029" max="12029" width="7.6640625" style="3" customWidth="1"/>
    <col min="12030" max="12030" width="9" style="3" customWidth="1"/>
    <col min="12031" max="12031" width="6.6640625" style="3" customWidth="1"/>
    <col min="12032" max="12032" width="8.5" style="3" customWidth="1"/>
    <col min="12033" max="12033" width="7.1640625" style="3" customWidth="1"/>
    <col min="12034" max="12034" width="8.83203125" style="3" customWidth="1"/>
    <col min="12035" max="12035" width="6.6640625" style="3" customWidth="1"/>
    <col min="12036" max="12036" width="9.1640625" style="3" customWidth="1"/>
    <col min="12037" max="12279" width="10.33203125" style="3"/>
    <col min="12280" max="12280" width="43.1640625" style="3" customWidth="1"/>
    <col min="12281" max="12281" width="6.6640625" style="3" customWidth="1"/>
    <col min="12282" max="12282" width="9.5" style="3" customWidth="1"/>
    <col min="12283" max="12283" width="7" style="3" customWidth="1"/>
    <col min="12284" max="12284" width="8.33203125" style="3" customWidth="1"/>
    <col min="12285" max="12285" width="7.6640625" style="3" customWidth="1"/>
    <col min="12286" max="12286" width="9" style="3" customWidth="1"/>
    <col min="12287" max="12287" width="6.6640625" style="3" customWidth="1"/>
    <col min="12288" max="12288" width="8.5" style="3" customWidth="1"/>
    <col min="12289" max="12289" width="7.1640625" style="3" customWidth="1"/>
    <col min="12290" max="12290" width="8.83203125" style="3" customWidth="1"/>
    <col min="12291" max="12291" width="6.6640625" style="3" customWidth="1"/>
    <col min="12292" max="12292" width="9.1640625" style="3" customWidth="1"/>
    <col min="12293" max="12535" width="10.33203125" style="3"/>
    <col min="12536" max="12536" width="43.1640625" style="3" customWidth="1"/>
    <col min="12537" max="12537" width="6.6640625" style="3" customWidth="1"/>
    <col min="12538" max="12538" width="9.5" style="3" customWidth="1"/>
    <col min="12539" max="12539" width="7" style="3" customWidth="1"/>
    <col min="12540" max="12540" width="8.33203125" style="3" customWidth="1"/>
    <col min="12541" max="12541" width="7.6640625" style="3" customWidth="1"/>
    <col min="12542" max="12542" width="9" style="3" customWidth="1"/>
    <col min="12543" max="12543" width="6.6640625" style="3" customWidth="1"/>
    <col min="12544" max="12544" width="8.5" style="3" customWidth="1"/>
    <col min="12545" max="12545" width="7.1640625" style="3" customWidth="1"/>
    <col min="12546" max="12546" width="8.83203125" style="3" customWidth="1"/>
    <col min="12547" max="12547" width="6.6640625" style="3" customWidth="1"/>
    <col min="12548" max="12548" width="9.1640625" style="3" customWidth="1"/>
    <col min="12549" max="12791" width="10.33203125" style="3"/>
    <col min="12792" max="12792" width="43.1640625" style="3" customWidth="1"/>
    <col min="12793" max="12793" width="6.6640625" style="3" customWidth="1"/>
    <col min="12794" max="12794" width="9.5" style="3" customWidth="1"/>
    <col min="12795" max="12795" width="7" style="3" customWidth="1"/>
    <col min="12796" max="12796" width="8.33203125" style="3" customWidth="1"/>
    <col min="12797" max="12797" width="7.6640625" style="3" customWidth="1"/>
    <col min="12798" max="12798" width="9" style="3" customWidth="1"/>
    <col min="12799" max="12799" width="6.6640625" style="3" customWidth="1"/>
    <col min="12800" max="12800" width="8.5" style="3" customWidth="1"/>
    <col min="12801" max="12801" width="7.1640625" style="3" customWidth="1"/>
    <col min="12802" max="12802" width="8.83203125" style="3" customWidth="1"/>
    <col min="12803" max="12803" width="6.6640625" style="3" customWidth="1"/>
    <col min="12804" max="12804" width="9.1640625" style="3" customWidth="1"/>
    <col min="12805" max="13047" width="10.33203125" style="3"/>
    <col min="13048" max="13048" width="43.1640625" style="3" customWidth="1"/>
    <col min="13049" max="13049" width="6.6640625" style="3" customWidth="1"/>
    <col min="13050" max="13050" width="9.5" style="3" customWidth="1"/>
    <col min="13051" max="13051" width="7" style="3" customWidth="1"/>
    <col min="13052" max="13052" width="8.33203125" style="3" customWidth="1"/>
    <col min="13053" max="13053" width="7.6640625" style="3" customWidth="1"/>
    <col min="13054" max="13054" width="9" style="3" customWidth="1"/>
    <col min="13055" max="13055" width="6.6640625" style="3" customWidth="1"/>
    <col min="13056" max="13056" width="8.5" style="3" customWidth="1"/>
    <col min="13057" max="13057" width="7.1640625" style="3" customWidth="1"/>
    <col min="13058" max="13058" width="8.83203125" style="3" customWidth="1"/>
    <col min="13059" max="13059" width="6.6640625" style="3" customWidth="1"/>
    <col min="13060" max="13060" width="9.1640625" style="3" customWidth="1"/>
    <col min="13061" max="13303" width="10.33203125" style="3"/>
    <col min="13304" max="13304" width="43.1640625" style="3" customWidth="1"/>
    <col min="13305" max="13305" width="6.6640625" style="3" customWidth="1"/>
    <col min="13306" max="13306" width="9.5" style="3" customWidth="1"/>
    <col min="13307" max="13307" width="7" style="3" customWidth="1"/>
    <col min="13308" max="13308" width="8.33203125" style="3" customWidth="1"/>
    <col min="13309" max="13309" width="7.6640625" style="3" customWidth="1"/>
    <col min="13310" max="13310" width="9" style="3" customWidth="1"/>
    <col min="13311" max="13311" width="6.6640625" style="3" customWidth="1"/>
    <col min="13312" max="13312" width="8.5" style="3" customWidth="1"/>
    <col min="13313" max="13313" width="7.1640625" style="3" customWidth="1"/>
    <col min="13314" max="13314" width="8.83203125" style="3" customWidth="1"/>
    <col min="13315" max="13315" width="6.6640625" style="3" customWidth="1"/>
    <col min="13316" max="13316" width="9.1640625" style="3" customWidth="1"/>
    <col min="13317" max="13559" width="10.33203125" style="3"/>
    <col min="13560" max="13560" width="43.1640625" style="3" customWidth="1"/>
    <col min="13561" max="13561" width="6.6640625" style="3" customWidth="1"/>
    <col min="13562" max="13562" width="9.5" style="3" customWidth="1"/>
    <col min="13563" max="13563" width="7" style="3" customWidth="1"/>
    <col min="13564" max="13564" width="8.33203125" style="3" customWidth="1"/>
    <col min="13565" max="13565" width="7.6640625" style="3" customWidth="1"/>
    <col min="13566" max="13566" width="9" style="3" customWidth="1"/>
    <col min="13567" max="13567" width="6.6640625" style="3" customWidth="1"/>
    <col min="13568" max="13568" width="8.5" style="3" customWidth="1"/>
    <col min="13569" max="13569" width="7.1640625" style="3" customWidth="1"/>
    <col min="13570" max="13570" width="8.83203125" style="3" customWidth="1"/>
    <col min="13571" max="13571" width="6.6640625" style="3" customWidth="1"/>
    <col min="13572" max="13572" width="9.1640625" style="3" customWidth="1"/>
    <col min="13573" max="13815" width="10.33203125" style="3"/>
    <col min="13816" max="13816" width="43.1640625" style="3" customWidth="1"/>
    <col min="13817" max="13817" width="6.6640625" style="3" customWidth="1"/>
    <col min="13818" max="13818" width="9.5" style="3" customWidth="1"/>
    <col min="13819" max="13819" width="7" style="3" customWidth="1"/>
    <col min="13820" max="13820" width="8.33203125" style="3" customWidth="1"/>
    <col min="13821" max="13821" width="7.6640625" style="3" customWidth="1"/>
    <col min="13822" max="13822" width="9" style="3" customWidth="1"/>
    <col min="13823" max="13823" width="6.6640625" style="3" customWidth="1"/>
    <col min="13824" max="13824" width="8.5" style="3" customWidth="1"/>
    <col min="13825" max="13825" width="7.1640625" style="3" customWidth="1"/>
    <col min="13826" max="13826" width="8.83203125" style="3" customWidth="1"/>
    <col min="13827" max="13827" width="6.6640625" style="3" customWidth="1"/>
    <col min="13828" max="13828" width="9.1640625" style="3" customWidth="1"/>
    <col min="13829" max="14071" width="10.33203125" style="3"/>
    <col min="14072" max="14072" width="43.1640625" style="3" customWidth="1"/>
    <col min="14073" max="14073" width="6.6640625" style="3" customWidth="1"/>
    <col min="14074" max="14074" width="9.5" style="3" customWidth="1"/>
    <col min="14075" max="14075" width="7" style="3" customWidth="1"/>
    <col min="14076" max="14076" width="8.33203125" style="3" customWidth="1"/>
    <col min="14077" max="14077" width="7.6640625" style="3" customWidth="1"/>
    <col min="14078" max="14078" width="9" style="3" customWidth="1"/>
    <col min="14079" max="14079" width="6.6640625" style="3" customWidth="1"/>
    <col min="14080" max="14080" width="8.5" style="3" customWidth="1"/>
    <col min="14081" max="14081" width="7.1640625" style="3" customWidth="1"/>
    <col min="14082" max="14082" width="8.83203125" style="3" customWidth="1"/>
    <col min="14083" max="14083" width="6.6640625" style="3" customWidth="1"/>
    <col min="14084" max="14084" width="9.1640625" style="3" customWidth="1"/>
    <col min="14085" max="14327" width="10.33203125" style="3"/>
    <col min="14328" max="14328" width="43.1640625" style="3" customWidth="1"/>
    <col min="14329" max="14329" width="6.6640625" style="3" customWidth="1"/>
    <col min="14330" max="14330" width="9.5" style="3" customWidth="1"/>
    <col min="14331" max="14331" width="7" style="3" customWidth="1"/>
    <col min="14332" max="14332" width="8.33203125" style="3" customWidth="1"/>
    <col min="14333" max="14333" width="7.6640625" style="3" customWidth="1"/>
    <col min="14334" max="14334" width="9" style="3" customWidth="1"/>
    <col min="14335" max="14335" width="6.6640625" style="3" customWidth="1"/>
    <col min="14336" max="14336" width="8.5" style="3" customWidth="1"/>
    <col min="14337" max="14337" width="7.1640625" style="3" customWidth="1"/>
    <col min="14338" max="14338" width="8.83203125" style="3" customWidth="1"/>
    <col min="14339" max="14339" width="6.6640625" style="3" customWidth="1"/>
    <col min="14340" max="14340" width="9.1640625" style="3" customWidth="1"/>
    <col min="14341" max="14583" width="10.33203125" style="3"/>
    <col min="14584" max="14584" width="43.1640625" style="3" customWidth="1"/>
    <col min="14585" max="14585" width="6.6640625" style="3" customWidth="1"/>
    <col min="14586" max="14586" width="9.5" style="3" customWidth="1"/>
    <col min="14587" max="14587" width="7" style="3" customWidth="1"/>
    <col min="14588" max="14588" width="8.33203125" style="3" customWidth="1"/>
    <col min="14589" max="14589" width="7.6640625" style="3" customWidth="1"/>
    <col min="14590" max="14590" width="9" style="3" customWidth="1"/>
    <col min="14591" max="14591" width="6.6640625" style="3" customWidth="1"/>
    <col min="14592" max="14592" width="8.5" style="3" customWidth="1"/>
    <col min="14593" max="14593" width="7.1640625" style="3" customWidth="1"/>
    <col min="14594" max="14594" width="8.83203125" style="3" customWidth="1"/>
    <col min="14595" max="14595" width="6.6640625" style="3" customWidth="1"/>
    <col min="14596" max="14596" width="9.1640625" style="3" customWidth="1"/>
    <col min="14597" max="14839" width="10.33203125" style="3"/>
    <col min="14840" max="14840" width="43.1640625" style="3" customWidth="1"/>
    <col min="14841" max="14841" width="6.6640625" style="3" customWidth="1"/>
    <col min="14842" max="14842" width="9.5" style="3" customWidth="1"/>
    <col min="14843" max="14843" width="7" style="3" customWidth="1"/>
    <col min="14844" max="14844" width="8.33203125" style="3" customWidth="1"/>
    <col min="14845" max="14845" width="7.6640625" style="3" customWidth="1"/>
    <col min="14846" max="14846" width="9" style="3" customWidth="1"/>
    <col min="14847" max="14847" width="6.6640625" style="3" customWidth="1"/>
    <col min="14848" max="14848" width="8.5" style="3" customWidth="1"/>
    <col min="14849" max="14849" width="7.1640625" style="3" customWidth="1"/>
    <col min="14850" max="14850" width="8.83203125" style="3" customWidth="1"/>
    <col min="14851" max="14851" width="6.6640625" style="3" customWidth="1"/>
    <col min="14852" max="14852" width="9.1640625" style="3" customWidth="1"/>
    <col min="14853" max="15095" width="10.33203125" style="3"/>
    <col min="15096" max="15096" width="43.1640625" style="3" customWidth="1"/>
    <col min="15097" max="15097" width="6.6640625" style="3" customWidth="1"/>
    <col min="15098" max="15098" width="9.5" style="3" customWidth="1"/>
    <col min="15099" max="15099" width="7" style="3" customWidth="1"/>
    <col min="15100" max="15100" width="8.33203125" style="3" customWidth="1"/>
    <col min="15101" max="15101" width="7.6640625" style="3" customWidth="1"/>
    <col min="15102" max="15102" width="9" style="3" customWidth="1"/>
    <col min="15103" max="15103" width="6.6640625" style="3" customWidth="1"/>
    <col min="15104" max="15104" width="8.5" style="3" customWidth="1"/>
    <col min="15105" max="15105" width="7.1640625" style="3" customWidth="1"/>
    <col min="15106" max="15106" width="8.83203125" style="3" customWidth="1"/>
    <col min="15107" max="15107" width="6.6640625" style="3" customWidth="1"/>
    <col min="15108" max="15108" width="9.1640625" style="3" customWidth="1"/>
    <col min="15109" max="15351" width="10.33203125" style="3"/>
    <col min="15352" max="15352" width="43.1640625" style="3" customWidth="1"/>
    <col min="15353" max="15353" width="6.6640625" style="3" customWidth="1"/>
    <col min="15354" max="15354" width="9.5" style="3" customWidth="1"/>
    <col min="15355" max="15355" width="7" style="3" customWidth="1"/>
    <col min="15356" max="15356" width="8.33203125" style="3" customWidth="1"/>
    <col min="15357" max="15357" width="7.6640625" style="3" customWidth="1"/>
    <col min="15358" max="15358" width="9" style="3" customWidth="1"/>
    <col min="15359" max="15359" width="6.6640625" style="3" customWidth="1"/>
    <col min="15360" max="15360" width="8.5" style="3" customWidth="1"/>
    <col min="15361" max="15361" width="7.1640625" style="3" customWidth="1"/>
    <col min="15362" max="15362" width="8.83203125" style="3" customWidth="1"/>
    <col min="15363" max="15363" width="6.6640625" style="3" customWidth="1"/>
    <col min="15364" max="15364" width="9.1640625" style="3" customWidth="1"/>
    <col min="15365" max="15607" width="10.33203125" style="3"/>
    <col min="15608" max="15608" width="43.1640625" style="3" customWidth="1"/>
    <col min="15609" max="15609" width="6.6640625" style="3" customWidth="1"/>
    <col min="15610" max="15610" width="9.5" style="3" customWidth="1"/>
    <col min="15611" max="15611" width="7" style="3" customWidth="1"/>
    <col min="15612" max="15612" width="8.33203125" style="3" customWidth="1"/>
    <col min="15613" max="15613" width="7.6640625" style="3" customWidth="1"/>
    <col min="15614" max="15614" width="9" style="3" customWidth="1"/>
    <col min="15615" max="15615" width="6.6640625" style="3" customWidth="1"/>
    <col min="15616" max="15616" width="8.5" style="3" customWidth="1"/>
    <col min="15617" max="15617" width="7.1640625" style="3" customWidth="1"/>
    <col min="15618" max="15618" width="8.83203125" style="3" customWidth="1"/>
    <col min="15619" max="15619" width="6.6640625" style="3" customWidth="1"/>
    <col min="15620" max="15620" width="9.1640625" style="3" customWidth="1"/>
    <col min="15621" max="15863" width="10.33203125" style="3"/>
    <col min="15864" max="15864" width="43.1640625" style="3" customWidth="1"/>
    <col min="15865" max="15865" width="6.6640625" style="3" customWidth="1"/>
    <col min="15866" max="15866" width="9.5" style="3" customWidth="1"/>
    <col min="15867" max="15867" width="7" style="3" customWidth="1"/>
    <col min="15868" max="15868" width="8.33203125" style="3" customWidth="1"/>
    <col min="15869" max="15869" width="7.6640625" style="3" customWidth="1"/>
    <col min="15870" max="15870" width="9" style="3" customWidth="1"/>
    <col min="15871" max="15871" width="6.6640625" style="3" customWidth="1"/>
    <col min="15872" max="15872" width="8.5" style="3" customWidth="1"/>
    <col min="15873" max="15873" width="7.1640625" style="3" customWidth="1"/>
    <col min="15874" max="15874" width="8.83203125" style="3" customWidth="1"/>
    <col min="15875" max="15875" width="6.6640625" style="3" customWidth="1"/>
    <col min="15876" max="15876" width="9.1640625" style="3" customWidth="1"/>
    <col min="15877" max="16119" width="10.33203125" style="3"/>
    <col min="16120" max="16120" width="43.1640625" style="3" customWidth="1"/>
    <col min="16121" max="16121" width="6.6640625" style="3" customWidth="1"/>
    <col min="16122" max="16122" width="9.5" style="3" customWidth="1"/>
    <col min="16123" max="16123" width="7" style="3" customWidth="1"/>
    <col min="16124" max="16124" width="8.33203125" style="3" customWidth="1"/>
    <col min="16125" max="16125" width="7.6640625" style="3" customWidth="1"/>
    <col min="16126" max="16126" width="9" style="3" customWidth="1"/>
    <col min="16127" max="16127" width="6.6640625" style="3" customWidth="1"/>
    <col min="16128" max="16128" width="8.5" style="3" customWidth="1"/>
    <col min="16129" max="16129" width="7.1640625" style="3" customWidth="1"/>
    <col min="16130" max="16130" width="8.83203125" style="3" customWidth="1"/>
    <col min="16131" max="16131" width="6.6640625" style="3" customWidth="1"/>
    <col min="16132" max="16132" width="9.1640625" style="3" customWidth="1"/>
    <col min="16133" max="16384" width="10.33203125" style="3"/>
  </cols>
  <sheetData>
    <row r="2" spans="1:14" x14ac:dyDescent="0.35">
      <c r="B2" s="1" t="s">
        <v>11</v>
      </c>
      <c r="C2" s="2"/>
    </row>
    <row r="3" spans="1:14" ht="15" x14ac:dyDescent="0.35">
      <c r="B3" s="4" t="s">
        <v>2</v>
      </c>
      <c r="C3" s="1"/>
    </row>
    <row r="4" spans="1:14" x14ac:dyDescent="0.35">
      <c r="B4" s="1" t="s">
        <v>41</v>
      </c>
      <c r="C4" s="1"/>
      <c r="I4" s="5"/>
    </row>
    <row r="5" spans="1:14" ht="25" customHeight="1" x14ac:dyDescent="0.35">
      <c r="B5" s="89" t="s">
        <v>71</v>
      </c>
      <c r="C5" s="89"/>
      <c r="D5" s="6">
        <v>138000</v>
      </c>
      <c r="E5" s="12"/>
      <c r="F5" s="13"/>
    </row>
    <row r="6" spans="1:14" ht="12.15" customHeight="1" x14ac:dyDescent="0.25">
      <c r="B6" s="11"/>
      <c r="C6" s="11"/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</row>
    <row r="7" spans="1:14" ht="18" customHeight="1" x14ac:dyDescent="0.25">
      <c r="A7" s="63"/>
      <c r="B7" s="31"/>
      <c r="C7" s="31"/>
      <c r="D7" s="32">
        <v>2026</v>
      </c>
      <c r="E7" s="32">
        <v>2027</v>
      </c>
      <c r="F7" s="32">
        <v>2028</v>
      </c>
      <c r="G7" s="32">
        <v>2029</v>
      </c>
      <c r="H7" s="32">
        <v>2030</v>
      </c>
      <c r="I7" s="32">
        <v>2031</v>
      </c>
      <c r="J7" s="32">
        <v>2032</v>
      </c>
      <c r="K7" s="32">
        <v>2033</v>
      </c>
      <c r="L7" s="32">
        <v>2034</v>
      </c>
      <c r="M7" s="32">
        <v>2035</v>
      </c>
      <c r="N7" s="74" t="s">
        <v>22</v>
      </c>
    </row>
    <row r="8" spans="1:14" ht="18" customHeight="1" x14ac:dyDescent="0.35">
      <c r="A8" s="46" t="s">
        <v>33</v>
      </c>
      <c r="B8" s="39" t="s">
        <v>3</v>
      </c>
      <c r="C8" s="47"/>
      <c r="D8" s="33">
        <v>150</v>
      </c>
      <c r="E8" s="33">
        <f>D8*1.05</f>
        <v>157.5</v>
      </c>
      <c r="F8" s="33">
        <f t="shared" ref="F8:M8" si="0">E8*1.05</f>
        <v>165.375</v>
      </c>
      <c r="G8" s="33">
        <f t="shared" si="0"/>
        <v>173.64375000000001</v>
      </c>
      <c r="H8" s="33">
        <f t="shared" si="0"/>
        <v>182.32593750000001</v>
      </c>
      <c r="I8" s="33">
        <f t="shared" si="0"/>
        <v>191.44223437500003</v>
      </c>
      <c r="J8" s="33">
        <f t="shared" si="0"/>
        <v>201.01434609375005</v>
      </c>
      <c r="K8" s="33">
        <f t="shared" si="0"/>
        <v>211.06506339843756</v>
      </c>
      <c r="L8" s="33">
        <f t="shared" si="0"/>
        <v>221.61831656835943</v>
      </c>
      <c r="M8" s="33">
        <f t="shared" si="0"/>
        <v>232.6992323967774</v>
      </c>
      <c r="N8" s="15"/>
    </row>
    <row r="9" spans="1:14" ht="18" customHeight="1" x14ac:dyDescent="0.35">
      <c r="A9" s="46" t="s">
        <v>34</v>
      </c>
      <c r="B9" s="39" t="s">
        <v>4</v>
      </c>
      <c r="C9" s="48"/>
      <c r="D9" s="15">
        <v>40</v>
      </c>
      <c r="E9" s="15">
        <v>40</v>
      </c>
      <c r="F9" s="15">
        <v>40</v>
      </c>
      <c r="G9" s="15">
        <v>40</v>
      </c>
      <c r="H9" s="15">
        <v>40</v>
      </c>
      <c r="I9" s="15">
        <v>40</v>
      </c>
      <c r="J9" s="15">
        <v>40</v>
      </c>
      <c r="K9" s="15">
        <v>40</v>
      </c>
      <c r="L9" s="15">
        <v>40</v>
      </c>
      <c r="M9" s="15">
        <v>40</v>
      </c>
      <c r="N9" s="15"/>
    </row>
    <row r="10" spans="1:14" ht="18" customHeight="1" x14ac:dyDescent="0.35">
      <c r="A10" s="46" t="s">
        <v>45</v>
      </c>
      <c r="B10" s="39" t="s">
        <v>5</v>
      </c>
      <c r="C10" s="48" t="s">
        <v>52</v>
      </c>
      <c r="D10" s="15">
        <f t="shared" ref="D10:G10" si="1">365-D9</f>
        <v>325</v>
      </c>
      <c r="E10" s="15">
        <f t="shared" si="1"/>
        <v>325</v>
      </c>
      <c r="F10" s="15">
        <f t="shared" si="1"/>
        <v>325</v>
      </c>
      <c r="G10" s="15">
        <f t="shared" si="1"/>
        <v>325</v>
      </c>
      <c r="H10" s="15">
        <f t="shared" ref="H10:M10" si="2">365-H9</f>
        <v>325</v>
      </c>
      <c r="I10" s="15">
        <f t="shared" si="2"/>
        <v>325</v>
      </c>
      <c r="J10" s="15">
        <f t="shared" si="2"/>
        <v>325</v>
      </c>
      <c r="K10" s="15">
        <f t="shared" si="2"/>
        <v>325</v>
      </c>
      <c r="L10" s="15">
        <f t="shared" si="2"/>
        <v>325</v>
      </c>
      <c r="M10" s="15">
        <f t="shared" si="2"/>
        <v>325</v>
      </c>
      <c r="N10" s="15"/>
    </row>
    <row r="11" spans="1:14" ht="18" customHeight="1" x14ac:dyDescent="0.35">
      <c r="A11" s="46" t="s">
        <v>35</v>
      </c>
      <c r="B11" s="39" t="s">
        <v>75</v>
      </c>
      <c r="C11" s="48"/>
      <c r="D11" s="73">
        <v>0.3</v>
      </c>
      <c r="E11" s="73">
        <v>0.4</v>
      </c>
      <c r="F11" s="73">
        <v>0.5</v>
      </c>
      <c r="G11" s="73">
        <v>0.6</v>
      </c>
      <c r="H11" s="16">
        <v>0.65</v>
      </c>
      <c r="I11" s="16">
        <v>0.7</v>
      </c>
      <c r="J11" s="16">
        <v>0.7</v>
      </c>
      <c r="K11" s="16">
        <v>0.7</v>
      </c>
      <c r="L11" s="16">
        <v>0.7</v>
      </c>
      <c r="M11" s="16">
        <v>0.7</v>
      </c>
      <c r="N11" s="15"/>
    </row>
    <row r="12" spans="1:14" ht="18" customHeight="1" x14ac:dyDescent="0.35">
      <c r="A12" s="46" t="s">
        <v>46</v>
      </c>
      <c r="B12" s="40" t="s">
        <v>10</v>
      </c>
      <c r="C12" s="49" t="s">
        <v>53</v>
      </c>
      <c r="D12" s="67" t="s">
        <v>72</v>
      </c>
      <c r="E12" s="67"/>
      <c r="F12" s="67"/>
      <c r="G12" s="67"/>
      <c r="H12" s="35">
        <f t="shared" ref="H12" si="3">H8*H10*H11</f>
        <v>38516.354296875004</v>
      </c>
      <c r="I12" s="35">
        <f t="shared" ref="I12:M12" si="4">I8*I10*I11</f>
        <v>43553.108320312502</v>
      </c>
      <c r="J12" s="35">
        <f t="shared" si="4"/>
        <v>45730.763736328132</v>
      </c>
      <c r="K12" s="35">
        <f t="shared" si="4"/>
        <v>48017.301923144543</v>
      </c>
      <c r="L12" s="35">
        <f t="shared" si="4"/>
        <v>50418.167019301764</v>
      </c>
      <c r="M12" s="35">
        <f t="shared" si="4"/>
        <v>52939.075370266859</v>
      </c>
      <c r="N12" s="35"/>
    </row>
    <row r="13" spans="1:14" ht="18" customHeight="1" x14ac:dyDescent="0.35">
      <c r="A13" s="46" t="s">
        <v>47</v>
      </c>
      <c r="B13" s="41" t="s">
        <v>6</v>
      </c>
      <c r="C13" s="50" t="s">
        <v>54</v>
      </c>
      <c r="D13" s="36">
        <f>$D$5*D14</f>
        <v>8280</v>
      </c>
      <c r="E13" s="36">
        <f t="shared" ref="E13:G13" si="5">$D$5*E14</f>
        <v>8280</v>
      </c>
      <c r="F13" s="36">
        <f t="shared" si="5"/>
        <v>8280</v>
      </c>
      <c r="G13" s="36">
        <f t="shared" si="5"/>
        <v>8280</v>
      </c>
      <c r="H13" s="42">
        <f>H12*30%</f>
        <v>11554.906289062501</v>
      </c>
      <c r="I13" s="42">
        <f t="shared" ref="I13:M13" si="6">I12*30%</f>
        <v>13065.93249609375</v>
      </c>
      <c r="J13" s="42">
        <f t="shared" si="6"/>
        <v>13719.229120898439</v>
      </c>
      <c r="K13" s="42">
        <f t="shared" si="6"/>
        <v>14405.190576943363</v>
      </c>
      <c r="L13" s="42">
        <f t="shared" si="6"/>
        <v>15125.450105790529</v>
      </c>
      <c r="M13" s="42">
        <f t="shared" si="6"/>
        <v>15881.722611080057</v>
      </c>
      <c r="N13" s="42">
        <f>SUM(D13:M13)</f>
        <v>116872.43119986865</v>
      </c>
    </row>
    <row r="14" spans="1:14" ht="18" customHeight="1" x14ac:dyDescent="0.35">
      <c r="A14" s="46" t="s">
        <v>48</v>
      </c>
      <c r="B14" s="41" t="s">
        <v>7</v>
      </c>
      <c r="C14" s="48" t="s">
        <v>63</v>
      </c>
      <c r="D14" s="17">
        <v>0.06</v>
      </c>
      <c r="E14" s="17">
        <v>0.06</v>
      </c>
      <c r="F14" s="17">
        <v>0.06</v>
      </c>
      <c r="G14" s="17">
        <v>0.06</v>
      </c>
      <c r="H14" s="18">
        <f t="shared" ref="H14" si="7">H13/$D$5</f>
        <v>8.3731204993206534E-2</v>
      </c>
      <c r="I14" s="18">
        <f t="shared" ref="I14:M14" si="8">I13/$D$5</f>
        <v>9.4680670261548916E-2</v>
      </c>
      <c r="J14" s="18">
        <f t="shared" si="8"/>
        <v>9.941470377462637E-2</v>
      </c>
      <c r="K14" s="18">
        <f t="shared" si="8"/>
        <v>0.10438543896335771</v>
      </c>
      <c r="L14" s="18">
        <f t="shared" si="8"/>
        <v>0.10960471091152557</v>
      </c>
      <c r="M14" s="18">
        <f t="shared" si="8"/>
        <v>0.11508494645710186</v>
      </c>
      <c r="N14" s="43"/>
    </row>
    <row r="15" spans="1:14" ht="18" customHeight="1" x14ac:dyDescent="0.35">
      <c r="A15" s="46" t="s">
        <v>49</v>
      </c>
      <c r="B15" s="39" t="s">
        <v>8</v>
      </c>
      <c r="C15" s="48" t="s">
        <v>55</v>
      </c>
      <c r="D15" s="37">
        <f>D8*D9</f>
        <v>6000</v>
      </c>
      <c r="E15" s="37">
        <f>E8*E9</f>
        <v>6300</v>
      </c>
      <c r="F15" s="37">
        <f>F8*F9</f>
        <v>6615</v>
      </c>
      <c r="G15" s="37">
        <f>G8*G9</f>
        <v>6945.75</v>
      </c>
      <c r="H15" s="37">
        <f>H8*H9</f>
        <v>7293.0375000000004</v>
      </c>
      <c r="I15" s="37">
        <f t="shared" ref="I15:M15" si="9">I8*I9</f>
        <v>7657.6893750000008</v>
      </c>
      <c r="J15" s="37">
        <f t="shared" si="9"/>
        <v>8040.5738437500022</v>
      </c>
      <c r="K15" s="37">
        <f t="shared" si="9"/>
        <v>8442.6025359375017</v>
      </c>
      <c r="L15" s="37">
        <f t="shared" si="9"/>
        <v>8864.7326627343773</v>
      </c>
      <c r="M15" s="37">
        <f t="shared" si="9"/>
        <v>9307.9692958710966</v>
      </c>
      <c r="N15" s="42">
        <f>SUM(D15:M15)</f>
        <v>75467.355213292976</v>
      </c>
    </row>
    <row r="16" spans="1:14" ht="18" customHeight="1" x14ac:dyDescent="0.35">
      <c r="A16" s="46" t="s">
        <v>50</v>
      </c>
      <c r="B16" s="41" t="s">
        <v>42</v>
      </c>
      <c r="C16" s="50" t="s">
        <v>56</v>
      </c>
      <c r="D16" s="45">
        <f>D13+D15</f>
        <v>14280</v>
      </c>
      <c r="E16" s="45">
        <f t="shared" ref="E16:H16" si="10">E13+E15</f>
        <v>14580</v>
      </c>
      <c r="F16" s="45">
        <f t="shared" si="10"/>
        <v>14895</v>
      </c>
      <c r="G16" s="45">
        <f t="shared" si="10"/>
        <v>15225.75</v>
      </c>
      <c r="H16" s="45">
        <f t="shared" si="10"/>
        <v>18847.943789062501</v>
      </c>
      <c r="I16" s="45">
        <f t="shared" ref="I16:M16" si="11">I13+I15</f>
        <v>20723.62187109375</v>
      </c>
      <c r="J16" s="45">
        <f t="shared" si="11"/>
        <v>21759.802964648443</v>
      </c>
      <c r="K16" s="45">
        <f t="shared" si="11"/>
        <v>22847.793112880863</v>
      </c>
      <c r="L16" s="45">
        <f t="shared" si="11"/>
        <v>23990.182768524908</v>
      </c>
      <c r="M16" s="45">
        <f t="shared" si="11"/>
        <v>25189.691906951153</v>
      </c>
      <c r="N16" s="42">
        <f>SUM(D16:M16)</f>
        <v>192339.78641316164</v>
      </c>
    </row>
    <row r="17" spans="1:14" ht="18" customHeight="1" thickBot="1" x14ac:dyDescent="0.4">
      <c r="A17" s="64" t="s">
        <v>51</v>
      </c>
      <c r="B17" s="44" t="s">
        <v>9</v>
      </c>
      <c r="C17" s="51" t="s">
        <v>74</v>
      </c>
      <c r="D17" s="20">
        <f>D16/$D$5</f>
        <v>0.10347826086956521</v>
      </c>
      <c r="E17" s="20">
        <f t="shared" ref="E17:H17" si="12">E16/$D$5</f>
        <v>0.10565217391304348</v>
      </c>
      <c r="F17" s="20">
        <f t="shared" si="12"/>
        <v>0.10793478260869566</v>
      </c>
      <c r="G17" s="20">
        <f t="shared" si="12"/>
        <v>0.11033152173913044</v>
      </c>
      <c r="H17" s="20">
        <f t="shared" si="12"/>
        <v>0.13657930281929348</v>
      </c>
      <c r="I17" s="20">
        <f t="shared" ref="I17:M17" si="13">I16/$D$5</f>
        <v>0.15017117297894023</v>
      </c>
      <c r="J17" s="20">
        <f t="shared" si="13"/>
        <v>0.15767973162788726</v>
      </c>
      <c r="K17" s="20">
        <f t="shared" si="13"/>
        <v>0.16556371820928162</v>
      </c>
      <c r="L17" s="20">
        <f t="shared" si="13"/>
        <v>0.1738419041197457</v>
      </c>
      <c r="M17" s="20">
        <f t="shared" si="13"/>
        <v>0.182533999325733</v>
      </c>
      <c r="N17" s="38"/>
    </row>
    <row r="18" spans="1:14" ht="8" customHeight="1" thickTop="1" x14ac:dyDescent="0.35"/>
    <row r="19" spans="1:14" ht="19.149999999999999" customHeight="1" x14ac:dyDescent="0.35">
      <c r="B19" s="10" t="s">
        <v>43</v>
      </c>
      <c r="C19" s="9"/>
      <c r="D19" s="9"/>
      <c r="E19" s="9"/>
      <c r="F19" s="9"/>
      <c r="G19" s="6"/>
      <c r="H19" s="6"/>
      <c r="I19" s="7"/>
      <c r="J19" s="7"/>
      <c r="K19" s="7"/>
    </row>
    <row r="20" spans="1:14" ht="12.15" customHeight="1" x14ac:dyDescent="0.35"/>
    <row r="21" spans="1:14" ht="16.149999999999999" customHeight="1" x14ac:dyDescent="0.35">
      <c r="B21" s="10" t="s">
        <v>65</v>
      </c>
      <c r="C21" s="8"/>
    </row>
    <row r="22" spans="1:14" ht="16.149999999999999" customHeight="1" x14ac:dyDescent="0.35">
      <c r="B22" s="65" t="s">
        <v>68</v>
      </c>
      <c r="C22" s="8"/>
    </row>
    <row r="23" spans="1:14" ht="16.149999999999999" customHeight="1" x14ac:dyDescent="0.3">
      <c r="B23" s="66" t="s">
        <v>69</v>
      </c>
    </row>
    <row r="24" spans="1:14" ht="16.149999999999999" customHeight="1" x14ac:dyDescent="0.35">
      <c r="B24" s="65" t="s">
        <v>70</v>
      </c>
      <c r="C24" s="2"/>
    </row>
    <row r="25" spans="1:14" ht="16.149999999999999" customHeight="1" x14ac:dyDescent="0.3">
      <c r="B25" s="66" t="s">
        <v>67</v>
      </c>
    </row>
  </sheetData>
  <mergeCells count="1">
    <mergeCell ref="B5:C5"/>
  </mergeCells>
  <phoneticPr fontId="17" type="noConversion"/>
  <pageMargins left="0.75" right="0.75" top="1" bottom="1" header="0.51" footer="0.51"/>
  <pageSetup paperSize="9" scale="79" orientation="landscape" horizontalDpi="0" verticalDpi="0"/>
  <headerFooter>
    <oddFooter>&amp;L_x000D_&amp;1#&amp;"Calibri"&amp;9&amp;K000000 Classified: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Studio</vt:lpstr>
      <vt:lpstr> 1PN - VN</vt:lpstr>
      <vt:lpstr>1PN Pool - VN</vt:lpstr>
      <vt:lpstr>2PN - VN</vt:lpstr>
      <vt:lpstr>2PN Pool - VN</vt:lpstr>
      <vt:lpstr>Penthouse - VN</vt:lpstr>
      <vt:lpstr>Villa 2PN</vt:lpstr>
      <vt:lpstr>Villa 3PN</vt:lpstr>
      <vt:lpstr>1BR - EN</vt:lpstr>
      <vt:lpstr>2BR - EN</vt:lpstr>
      <vt:lpstr>Penthouse - 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uyen</dc:creator>
  <cp:lastModifiedBy>Nguyen Thi Tho Van</cp:lastModifiedBy>
  <cp:lastPrinted>2025-07-02T08:30:38Z</cp:lastPrinted>
  <dcterms:created xsi:type="dcterms:W3CDTF">2021-03-22T15:52:14Z</dcterms:created>
  <dcterms:modified xsi:type="dcterms:W3CDTF">2025-10-08T08:55:23Z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b79c0f-54fd-44d1-8c1a-84908c8d9c8e_Enabled">
    <vt:lpwstr>true</vt:lpwstr>
  </property>
  <property fmtid="{D5CDD505-2E9C-101B-9397-08002B2CF9AE}" pid="3" name="MSIP_Label_a4b79c0f-54fd-44d1-8c1a-84908c8d9c8e_SetDate">
    <vt:lpwstr>2025-06-23T02:08:52Z</vt:lpwstr>
  </property>
  <property fmtid="{D5CDD505-2E9C-101B-9397-08002B2CF9AE}" pid="4" name="MSIP_Label_a4b79c0f-54fd-44d1-8c1a-84908c8d9c8e_Method">
    <vt:lpwstr>Privileged</vt:lpwstr>
  </property>
  <property fmtid="{D5CDD505-2E9C-101B-9397-08002B2CF9AE}" pid="5" name="MSIP_Label_a4b79c0f-54fd-44d1-8c1a-84908c8d9c8e_Name">
    <vt:lpwstr>a4b79c0f-54fd-44d1-8c1a-84908c8d9c8e</vt:lpwstr>
  </property>
  <property fmtid="{D5CDD505-2E9C-101B-9397-08002B2CF9AE}" pid="6" name="MSIP_Label_a4b79c0f-54fd-44d1-8c1a-84908c8d9c8e_SiteId">
    <vt:lpwstr>7e112add-47bf-483a-a662-d391f21af9f0</vt:lpwstr>
  </property>
  <property fmtid="{D5CDD505-2E9C-101B-9397-08002B2CF9AE}" pid="7" name="MSIP_Label_a4b79c0f-54fd-44d1-8c1a-84908c8d9c8e_ActionId">
    <vt:lpwstr>273895a1-8eb0-461e-b126-d82c2a662965</vt:lpwstr>
  </property>
  <property fmtid="{D5CDD505-2E9C-101B-9397-08002B2CF9AE}" pid="8" name="MSIP_Label_a4b79c0f-54fd-44d1-8c1a-84908c8d9c8e_ContentBits">
    <vt:lpwstr>2</vt:lpwstr>
  </property>
  <property fmtid="{D5CDD505-2E9C-101B-9397-08002B2CF9AE}" pid="9" name="MSIP_Label_a4b79c0f-54fd-44d1-8c1a-84908c8d9c8e_Tag">
    <vt:lpwstr>10, 0, 1, 1</vt:lpwstr>
  </property>
</Properties>
</file>